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150" windowWidth="6135" windowHeight="4680" tabRatio="803" activeTab="0"/>
  </bookViews>
  <sheets>
    <sheet name="Condensed Inc Sttm-TCB(annon)" sheetId="1" r:id="rId1"/>
    <sheet name="Condensed BS-tcb" sheetId="2" r:id="rId2"/>
    <sheet name="EQUITY-tcb" sheetId="3" r:id="rId3"/>
    <sheet name="Condensed CF-3.7.2004" sheetId="4" r:id="rId4"/>
    <sheet name="Segmental analysis" sheetId="5" r:id="rId5"/>
  </sheets>
  <externalReferences>
    <externalReference r:id="rId8"/>
  </externalReferences>
  <definedNames>
    <definedName name="_xlnm.Print_Area" localSheetId="0">'Condensed Inc Sttm-TCB(annon)'!$A$1:$G$40</definedName>
    <definedName name="Z_E2DE76A0_5486_11D7_8DA6_0050BA58EDF5_.wvu.Cols" localSheetId="3" hidden="1">'Condensed CF-3.7.2004'!$E:$E</definedName>
    <definedName name="Z_E2DE76A0_5486_11D7_8DA6_0050BA58EDF5_.wvu.Cols" localSheetId="0" hidden="1">'Condensed Inc Sttm-TCB(annon)'!#REF!</definedName>
    <definedName name="Z_E2DE76A0_5486_11D7_8DA6_0050BA58EDF5_.wvu.Cols" localSheetId="2" hidden="1">'EQUITY-tcb'!$G:$G</definedName>
    <definedName name="Z_E2DE76A0_5486_11D7_8DA6_0050BA58EDF5_.wvu.PrintArea" localSheetId="1" hidden="1">'Condensed BS-tcb'!$A$1:$H$76</definedName>
    <definedName name="Z_E2DE76A0_5486_11D7_8DA6_0050BA58EDF5_.wvu.Rows" localSheetId="3" hidden="1">'Condensed CF-3.7.2004'!#REF!,'Condensed CF-3.7.2004'!#REF!,'Condensed CF-3.7.2004'!#REF!,'Condensed CF-3.7.2004'!#REF!</definedName>
    <definedName name="Z_E2DE76A0_5486_11D7_8DA6_0050BA58EDF5_.wvu.Rows" localSheetId="0" hidden="1">'Condensed Inc Sttm-TCB(annon)'!$33:$37</definedName>
  </definedNames>
  <calcPr fullCalcOnLoad="1"/>
</workbook>
</file>

<file path=xl/sharedStrings.xml><?xml version="1.0" encoding="utf-8"?>
<sst xmlns="http://schemas.openxmlformats.org/spreadsheetml/2006/main" count="238" uniqueCount="182">
  <si>
    <t>Debtors</t>
  </si>
  <si>
    <t>Total Current Assets</t>
  </si>
  <si>
    <t>CURRENT LIABILITIES</t>
  </si>
  <si>
    <t>Total Current Liabilities</t>
  </si>
  <si>
    <t>NET ASSETS</t>
  </si>
  <si>
    <t>RESERVES</t>
  </si>
  <si>
    <t>Borrowings</t>
  </si>
  <si>
    <t>Other deferred liabilities</t>
  </si>
  <si>
    <t>TOTAL CAPITAL EMPLOYED</t>
  </si>
  <si>
    <t>Condensed Consolidated Statements of Changes in Equity</t>
  </si>
  <si>
    <t>Share</t>
  </si>
  <si>
    <t>Reserve Attributable</t>
  </si>
  <si>
    <t xml:space="preserve">  212,000 Treasury Shares</t>
  </si>
  <si>
    <t>Retained</t>
  </si>
  <si>
    <t>Capital</t>
  </si>
  <si>
    <t>To Capital</t>
  </si>
  <si>
    <t>To Revenue</t>
  </si>
  <si>
    <t>Profits</t>
  </si>
  <si>
    <t>Total</t>
  </si>
  <si>
    <t>Balance at beginning of year</t>
  </si>
  <si>
    <t>Balance at end of period</t>
  </si>
  <si>
    <t xml:space="preserve">The Condensed Consolidated Statement of Changes In Equity should be read in conjunction with </t>
  </si>
  <si>
    <t xml:space="preserve"> </t>
  </si>
  <si>
    <t>LOANS AND FINANCING RECEIVABLES</t>
  </si>
  <si>
    <t>TALAM CORPORATION BERHAD (1120-H)</t>
  </si>
  <si>
    <t>RM000</t>
  </si>
  <si>
    <t>Short term borrowings</t>
  </si>
  <si>
    <t>AUDITED</t>
  </si>
  <si>
    <t xml:space="preserve">AS AT </t>
  </si>
  <si>
    <t>PRECEDING</t>
  </si>
  <si>
    <t>QUARTER</t>
  </si>
  <si>
    <t>FINANCIAL</t>
  </si>
  <si>
    <t>YEAR END</t>
  </si>
  <si>
    <t>LAND HELD FOR DEVELOPMENT</t>
  </si>
  <si>
    <t>INVESTMENT PROPERTIES</t>
  </si>
  <si>
    <t>SUBSIDIARIES</t>
  </si>
  <si>
    <t>ASSOCIATED COMPANIES</t>
  </si>
  <si>
    <t xml:space="preserve">GOODWILL </t>
  </si>
  <si>
    <t>SINKING FUND HELD BY TRUSTEES</t>
  </si>
  <si>
    <t>Development properties</t>
  </si>
  <si>
    <t>Dividend payable</t>
  </si>
  <si>
    <t>NET CURRENT ASSETS</t>
  </si>
  <si>
    <t>Represented by:</t>
  </si>
  <si>
    <t>SHAREHOLDERS' FUND</t>
  </si>
  <si>
    <t>MINORITY INTERESTS</t>
  </si>
  <si>
    <t>Net tangible assets per share (RM) after netting off</t>
  </si>
  <si>
    <t xml:space="preserve">Treasury </t>
  </si>
  <si>
    <t>Shares</t>
  </si>
  <si>
    <t>Distribution of non-property related companies via cancellation of share premium</t>
  </si>
  <si>
    <t>Issuance of ordinary shares</t>
  </si>
  <si>
    <t>Issuance of Irredeemable Convertible Preference Shares (ICPS)</t>
  </si>
  <si>
    <t>Liability component of ICPS</t>
  </si>
  <si>
    <t>Balance at 31 January 2003</t>
  </si>
  <si>
    <t>Balance at 31 January 2004</t>
  </si>
  <si>
    <t>Net Profit for the year</t>
  </si>
  <si>
    <t>DEFERRED EXPENDITURE</t>
  </si>
  <si>
    <t>OTHER INVESTMENT</t>
  </si>
  <si>
    <t>31.01.2004</t>
  </si>
  <si>
    <t>the Annual Financial Report for the year ended 31st January 2004</t>
  </si>
  <si>
    <t>the Annual Financial Report for the year ended 31st January 2004.</t>
  </si>
  <si>
    <t>Conversion of 7% ICULS 2003/2005</t>
  </si>
  <si>
    <t>Realisation of bonus issue arising from disposal of a subsidiary</t>
  </si>
  <si>
    <t>Cash and cash equivalents</t>
  </si>
  <si>
    <t>LONG TERM LIABILITIES</t>
  </si>
  <si>
    <t>AS AT</t>
  </si>
  <si>
    <t>UNAUDITED</t>
  </si>
  <si>
    <t xml:space="preserve">The Condensed Consolidated Balance Sheet should be read in conjunction with </t>
  </si>
  <si>
    <t>Net cash used in operations</t>
  </si>
  <si>
    <t>Net cash used in investing activities</t>
  </si>
  <si>
    <t>Net cash used in financing activities</t>
  </si>
  <si>
    <t>Cash and bank balances</t>
  </si>
  <si>
    <t>2003</t>
  </si>
  <si>
    <t>TALAM CORPORATION BERHAD</t>
  </si>
  <si>
    <t>ORDINARY SHARE CAPITAL</t>
  </si>
  <si>
    <t>IRREDEEMABLE CONVERTIBLE PREFERENCE SHARES</t>
  </si>
  <si>
    <t>LESS: TREASURY SHARES</t>
  </si>
  <si>
    <t>Deferred Progress Billing (Short Term Portion)</t>
  </si>
  <si>
    <t>Deferred Progress Billing (Long Term Portion)</t>
  </si>
  <si>
    <t>2004</t>
  </si>
  <si>
    <t>Land Vendor</t>
  </si>
  <si>
    <t>Trade creditors</t>
  </si>
  <si>
    <t>Other creditor</t>
  </si>
  <si>
    <t>CASH AND CASH EQUIVALENTS AT END OF THE YEAR</t>
  </si>
  <si>
    <t>Acquisition of treasury shares</t>
  </si>
  <si>
    <t>Foreign exchange differences</t>
  </si>
  <si>
    <t>Less: Proposed Dividend (4% net of tax of 28%)</t>
  </si>
  <si>
    <t>Disposal of treasury shares</t>
  </si>
  <si>
    <t>CONDENSED CASHFLOW STATEMENT</t>
  </si>
  <si>
    <t>NET DECREASE IN CASH AND CASH EQUIVALENT</t>
  </si>
  <si>
    <t>Deposits</t>
  </si>
  <si>
    <t>Bank overdrafts</t>
  </si>
  <si>
    <t>CASH AND CASH EQUIVALENTS AT BEGINNING OF THE YEAR</t>
  </si>
  <si>
    <t>Condensed Consolidated Income Statements</t>
  </si>
  <si>
    <t>Current Quarter</t>
  </si>
  <si>
    <t>Comparative quarter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</si>
  <si>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</si>
  <si>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</si>
  <si>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</si>
  <si>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</si>
  <si>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</si>
  <si>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</si>
  <si>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</si>
  <si>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</si>
  <si>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</si>
  <si>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</si>
  <si>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</si>
  <si>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</si>
  <si>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</si>
  <si>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Earnings Per Share - Basic </t>
  </si>
  <si>
    <t xml:space="preserve">                                  - Diluted</t>
  </si>
  <si>
    <t xml:space="preserve">The Condensed Consolidated Income Statement should be read in conjunction with </t>
  </si>
  <si>
    <t>Condensed Consolidated Balance Sheets</t>
  </si>
  <si>
    <t>RM '000</t>
  </si>
  <si>
    <t>PROPERTY, PLANT AND EQUIPMENT</t>
  </si>
  <si>
    <t>CURRENT ASSETS</t>
  </si>
  <si>
    <t>Inventories</t>
  </si>
  <si>
    <t xml:space="preserve">Weighted average no of </t>
  </si>
  <si>
    <t>ordinary shares</t>
  </si>
  <si>
    <t>Financial Year Ended 31 January 2004</t>
  </si>
  <si>
    <t>Irredeemable</t>
  </si>
  <si>
    <t>Convertible</t>
  </si>
  <si>
    <t>Unsequered</t>
  </si>
  <si>
    <t>Loan Stock</t>
  </si>
  <si>
    <t>(Equity Portion)</t>
  </si>
  <si>
    <t>For the quarter ended 31st July 2004</t>
  </si>
  <si>
    <t>Ended 31 July</t>
  </si>
  <si>
    <t>6 month</t>
  </si>
  <si>
    <t>6 months quarter ended 31 July 2004</t>
  </si>
  <si>
    <t>Dividend</t>
  </si>
  <si>
    <t>As At 31st July 2004</t>
  </si>
  <si>
    <t>31.7.2004</t>
  </si>
  <si>
    <t>FOR THE 6 MONTHS PERIOD ENDED 31 JULY 2004</t>
  </si>
  <si>
    <t>Cash and cash equivalent at end of financial period comprise:</t>
  </si>
  <si>
    <t>Less : Short  Term Deposit Restricted in Use</t>
  </si>
  <si>
    <t>Segmental Analysis</t>
  </si>
  <si>
    <t>a</t>
  </si>
  <si>
    <t>Business Segments</t>
  </si>
  <si>
    <t xml:space="preserve">&amp; development </t>
  </si>
  <si>
    <t>Property investment</t>
  </si>
  <si>
    <t>Leasing</t>
  </si>
  <si>
    <t>Trading</t>
  </si>
  <si>
    <t>Education</t>
  </si>
  <si>
    <t>Hotel &amp;</t>
  </si>
  <si>
    <t>recreation</t>
  </si>
  <si>
    <t>Total before</t>
  </si>
  <si>
    <t>elimination</t>
  </si>
  <si>
    <t>Eliminations</t>
  </si>
  <si>
    <t>Consolidated</t>
  </si>
  <si>
    <t>REVENUE</t>
  </si>
  <si>
    <t>External sales</t>
  </si>
  <si>
    <t>Inter-segment sales</t>
  </si>
  <si>
    <t>Total revenue</t>
  </si>
  <si>
    <t>RESULT</t>
  </si>
  <si>
    <t>Profit Before Interest &amp; Tax</t>
  </si>
  <si>
    <t>Add:Interest Income</t>
  </si>
  <si>
    <t>Less:Interest Expense</t>
  </si>
  <si>
    <t>Segment result</t>
  </si>
  <si>
    <t>Profit before taxation</t>
  </si>
  <si>
    <t>Income taxes</t>
  </si>
  <si>
    <t>Profit after taxation</t>
  </si>
  <si>
    <t>OTHER INFORMATION</t>
  </si>
  <si>
    <t>Capital expenditure</t>
  </si>
  <si>
    <t>Depreciation</t>
  </si>
  <si>
    <t>Non cash Expenses other than depn.</t>
  </si>
  <si>
    <t>CONSOLIDATED BALANCE SHEET</t>
  </si>
  <si>
    <t>ASSETS</t>
  </si>
  <si>
    <t>Segment assets</t>
  </si>
  <si>
    <t>LIABILITIES</t>
  </si>
  <si>
    <t>Segment liabilities</t>
  </si>
  <si>
    <t>b</t>
  </si>
  <si>
    <t>Geographical segments</t>
  </si>
  <si>
    <t>Malaysia</t>
  </si>
  <si>
    <t>The People's Republic of China</t>
  </si>
  <si>
    <t>Sales</t>
  </si>
  <si>
    <t>revenue</t>
  </si>
  <si>
    <t>Segment</t>
  </si>
  <si>
    <t>Assets</t>
  </si>
  <si>
    <t xml:space="preserve">Additions to Prop. </t>
  </si>
  <si>
    <t>Plant &amp; Equipment</t>
  </si>
  <si>
    <t>For the 6 months ended 31st July 2004</t>
  </si>
  <si>
    <t>Net tangible assets per share (RM) based on 577.534 Million</t>
  </si>
  <si>
    <t xml:space="preserve"> (548.747 Million) ordinary shares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</si>
</sst>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000_);_(* \(#,##0.0000\);_(* &quot;-&quot;??_);_(@_)"/>
    <numFmt numFmtId="170" formatCode="_(* #,##0.000_);_(* \(#,##0.000\);_(* &quot;-&quot;??_);_(@_)"/>
    <numFmt numFmtId="171" formatCode="0.000%"/>
    <numFmt numFmtId="172" formatCode="0.000"/>
    <numFmt numFmtId="173" formatCode="_(* #,##0.00000_);_(* \(#,##0.00000\);_(* &quot;-&quot;??_);_(@_)"/>
    <numFmt numFmtId="174" formatCode="0.00000"/>
    <numFmt numFmtId="175" formatCode="0.0000"/>
    <numFmt numFmtId="176" formatCode="0.0"/>
    <numFmt numFmtId="177" formatCode="_(* #,##0.000_);_(* \(#,##0.000\);_(* &quot;-&quot;???_);_(@_)"/>
    <numFmt numFmtId="178" formatCode="0.0%"/>
    <numFmt numFmtId="179" formatCode="mm/dd/yyyy"/>
    <numFmt numFmtId="180" formatCode="dd\-mmm\-yy_)"/>
    <numFmt numFmtId="181" formatCode="hh:mm\ AM/PM_)"/>
    <numFmt numFmtId="182" formatCode="#,##0.00000000000_);\(#,##0.00000000000\)"/>
    <numFmt numFmtId="183" formatCode="#,##0.00000000_);\(#,##0.00000000\)"/>
    <numFmt numFmtId="184" formatCode="#,##0.0000_);\(#,##0.0000\)"/>
    <numFmt numFmtId="185" formatCode="#,##0.000000000000000_);\(#,##0.000000000000000\)"/>
    <numFmt numFmtId="186" formatCode="#,##0.000000000000_);\(#,##0.000000000000\)"/>
    <numFmt numFmtId="187" formatCode="#,##0.000000000_);\(#,##0.000000000\)"/>
    <numFmt numFmtId="188" formatCode="#,##0.0_);\(#,##0.0\)"/>
    <numFmt numFmtId="189" formatCode="_(* #,##0.0_);_(* \(#,##0.0\);_(* &quot;-&quot;?_);_(@_)"/>
    <numFmt numFmtId="190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64" fontId="1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64" fontId="1" fillId="0" borderId="1" xfId="15" applyNumberFormat="1" applyFont="1" applyBorder="1" applyAlignment="1">
      <alignment horizontal="center"/>
    </xf>
    <xf numFmtId="15" fontId="2" fillId="0" borderId="0" xfId="0" applyNumberFormat="1" applyFont="1" applyAlignment="1" quotePrefix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3" fillId="0" borderId="3" xfId="15" applyNumberFormat="1" applyFont="1" applyFill="1" applyBorder="1" applyAlignment="1" quotePrefix="1">
      <alignment horizontal="center"/>
    </xf>
    <xf numFmtId="164" fontId="3" fillId="0" borderId="5" xfId="15" applyNumberFormat="1" applyFont="1" applyFill="1" applyBorder="1" applyAlignment="1" quotePrefix="1">
      <alignment horizontal="center"/>
    </xf>
    <xf numFmtId="164" fontId="3" fillId="0" borderId="6" xfId="15" applyNumberFormat="1" applyFont="1" applyFill="1" applyBorder="1" applyAlignment="1">
      <alignment horizontal="center"/>
    </xf>
    <xf numFmtId="164" fontId="3" fillId="0" borderId="3" xfId="15" applyNumberFormat="1" applyFont="1" applyFill="1" applyBorder="1" applyAlignment="1">
      <alignment horizontal="center"/>
    </xf>
    <xf numFmtId="164" fontId="1" fillId="0" borderId="5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43" fontId="1" fillId="0" borderId="4" xfId="15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7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43" fontId="3" fillId="0" borderId="0" xfId="15" applyNumberFormat="1" applyFont="1" applyFill="1" applyBorder="1" applyAlignment="1">
      <alignment/>
    </xf>
    <xf numFmtId="169" fontId="1" fillId="0" borderId="8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" fontId="1" fillId="0" borderId="0" xfId="0" applyNumberFormat="1" applyFont="1" applyAlignment="1">
      <alignment/>
    </xf>
    <xf numFmtId="164" fontId="3" fillId="0" borderId="5" xfId="15" applyNumberFormat="1" applyFont="1" applyFill="1" applyBorder="1" applyAlignment="1">
      <alignment horizontal="center"/>
    </xf>
    <xf numFmtId="43" fontId="1" fillId="0" borderId="6" xfId="15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164" fontId="3" fillId="0" borderId="9" xfId="15" applyNumberFormat="1" applyFont="1" applyFill="1" applyBorder="1" applyAlignment="1" quotePrefix="1">
      <alignment horizontal="center"/>
    </xf>
    <xf numFmtId="164" fontId="3" fillId="0" borderId="10" xfId="15" applyNumberFormat="1" applyFont="1" applyFill="1" applyBorder="1" applyAlignment="1">
      <alignment horizontal="center"/>
    </xf>
    <xf numFmtId="164" fontId="3" fillId="0" borderId="1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64" fontId="1" fillId="0" borderId="0" xfId="15" applyNumberFormat="1" applyFont="1" applyBorder="1" applyAlignment="1">
      <alignment horizontal="center"/>
    </xf>
    <xf numFmtId="0" fontId="1" fillId="0" borderId="5" xfId="0" applyFont="1" applyFill="1" applyAlignment="1">
      <alignment/>
    </xf>
    <xf numFmtId="164" fontId="1" fillId="0" borderId="5" xfId="15" applyNumberFormat="1" applyFont="1" applyFill="1" applyAlignment="1">
      <alignment/>
    </xf>
    <xf numFmtId="164" fontId="1" fillId="0" borderId="3" xfId="15" applyNumberFormat="1" applyFont="1" applyFill="1" applyAlignment="1">
      <alignment/>
    </xf>
    <xf numFmtId="164" fontId="1" fillId="0" borderId="6" xfId="15" applyNumberFormat="1" applyFont="1" applyFill="1" applyAlignment="1">
      <alignment/>
    </xf>
    <xf numFmtId="164" fontId="1" fillId="0" borderId="5" xfId="0" applyNumberFormat="1" applyFont="1" applyFill="1" applyAlignment="1">
      <alignment/>
    </xf>
    <xf numFmtId="164" fontId="1" fillId="0" borderId="6" xfId="0" applyNumberFormat="1" applyFont="1" applyFill="1" applyAlignment="1">
      <alignment/>
    </xf>
    <xf numFmtId="164" fontId="1" fillId="0" borderId="4" xfId="0" applyNumberFormat="1" applyFont="1" applyFill="1" applyAlignment="1">
      <alignment/>
    </xf>
    <xf numFmtId="43" fontId="1" fillId="0" borderId="6" xfId="15" applyFont="1" applyFill="1" applyAlignment="1">
      <alignment/>
    </xf>
    <xf numFmtId="43" fontId="1" fillId="0" borderId="4" xfId="15" applyFont="1" applyFill="1" applyAlignment="1">
      <alignment/>
    </xf>
    <xf numFmtId="164" fontId="1" fillId="0" borderId="4" xfId="15" applyNumberFormat="1" applyFont="1" applyFill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Alignment="1">
      <alignment horizontal="left"/>
    </xf>
    <xf numFmtId="38" fontId="7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7" fillId="0" borderId="0" xfId="0" applyNumberFormat="1" applyFont="1" applyBorder="1" applyAlignment="1">
      <alignment horizontal="center"/>
    </xf>
    <xf numFmtId="43" fontId="7" fillId="0" borderId="0" xfId="15" applyFont="1" applyBorder="1" applyAlignment="1">
      <alignment/>
    </xf>
    <xf numFmtId="38" fontId="6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3" fillId="0" borderId="0" xfId="15" applyNumberFormat="1" applyFont="1" applyAlignment="1">
      <alignment/>
    </xf>
    <xf numFmtId="164" fontId="1" fillId="0" borderId="7" xfId="15" applyNumberFormat="1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ongcw\consol%20pe040\Gary\TLM_Q2'03\KLSE_Ann%20QR-July%202003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BSHEET"/>
      <sheetName val="EQUITY-tcb"/>
      <sheetName val="NOTES"/>
      <sheetName val="Segment"/>
      <sheetName val="ASSOCIATE"/>
      <sheetName val="DEPN &amp; AMOR"/>
      <sheetName val="WEIGHTED-30 APR 2003"/>
      <sheetName val="WEIGHTED-31 JAN 2003"/>
      <sheetName val="WEIGHTED-31JULY2002"/>
      <sheetName val="FINANCE COST"/>
      <sheetName val="RPT"/>
      <sheetName val="Detailed CF-31.1.2003"/>
      <sheetName val="Condensed CF-31.1.2003"/>
      <sheetName val="CF-workings31.1.2003"/>
      <sheetName val="Workings"/>
      <sheetName val="CONT LIAB"/>
    </sheetNames>
    <sheetDataSet>
      <sheetData sheetId="0">
        <row r="1">
          <cell r="A1" t="str">
            <v>TALAM CORPORATION BERHAD (1120-H)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1.7109375" style="12" customWidth="1"/>
    <col min="2" max="2" width="22.140625" style="12" customWidth="1"/>
    <col min="3" max="3" width="5.57421875" style="12" customWidth="1"/>
    <col min="4" max="6" width="18.7109375" style="28" customWidth="1"/>
    <col min="7" max="7" width="19.28125" style="28" customWidth="1"/>
    <col min="8" max="8" width="10.8515625" style="12" customWidth="1"/>
    <col min="9" max="16384" width="9.140625" style="12" customWidth="1"/>
  </cols>
  <sheetData>
    <row r="1" ht="12.75">
      <c r="A1" s="48" t="s">
        <v>24</v>
      </c>
    </row>
    <row r="3" ht="12.75">
      <c r="B3" s="48" t="s">
        <v>92</v>
      </c>
    </row>
    <row r="4" ht="12.75">
      <c r="B4" s="48" t="s">
        <v>124</v>
      </c>
    </row>
    <row r="6" spans="4:7" ht="12.75">
      <c r="D6" s="49" t="s">
        <v>78</v>
      </c>
      <c r="E6" s="18" t="s">
        <v>71</v>
      </c>
      <c r="F6" s="18" t="str">
        <f>+D6</f>
        <v>2004</v>
      </c>
      <c r="G6" s="18" t="str">
        <f>+E6</f>
        <v>2003</v>
      </c>
    </row>
    <row r="7" spans="4:7" ht="12.75">
      <c r="D7" s="50" t="s">
        <v>93</v>
      </c>
      <c r="E7" s="45" t="s">
        <v>94</v>
      </c>
      <c r="F7" s="19" t="s">
        <v>126</v>
      </c>
      <c r="G7" s="19" t="str">
        <f>+F7</f>
        <v>6 month</v>
      </c>
    </row>
    <row r="8" spans="4:7" ht="12.75">
      <c r="D8" s="51" t="s">
        <v>125</v>
      </c>
      <c r="E8" s="20" t="str">
        <f>+D8</f>
        <v>Ended 31 July</v>
      </c>
      <c r="F8" s="20" t="s">
        <v>95</v>
      </c>
      <c r="G8" s="20" t="str">
        <f>+F8</f>
        <v>Cumulative to-date</v>
      </c>
    </row>
    <row r="9" spans="4:7" ht="12.75">
      <c r="D9" s="21" t="s">
        <v>96</v>
      </c>
      <c r="E9" s="21" t="s">
        <v>96</v>
      </c>
      <c r="F9" s="21" t="s">
        <v>96</v>
      </c>
      <c r="G9" s="21" t="s">
        <v>96</v>
      </c>
    </row>
    <row r="10" spans="4:7" ht="12.75">
      <c r="D10" s="22"/>
      <c r="E10" s="22"/>
      <c r="F10" s="22"/>
      <c r="G10" s="22"/>
    </row>
    <row r="11" spans="2:7" ht="12.75">
      <c r="B11" s="12" t="s">
        <v>97</v>
      </c>
      <c r="D11" s="59">
        <v>277673</v>
      </c>
      <c r="E11" s="22">
        <v>170524</v>
      </c>
      <c r="F11" s="22">
        <v>580251</v>
      </c>
      <c r="G11" s="22">
        <v>390359</v>
      </c>
    </row>
    <row r="12" spans="4:7" ht="12.75">
      <c r="D12" s="55"/>
      <c r="E12" s="22"/>
      <c r="F12" s="22"/>
      <c r="G12" s="22"/>
    </row>
    <row r="13" spans="2:7" ht="12.75">
      <c r="B13" s="12" t="s">
        <v>98</v>
      </c>
      <c r="D13" s="56">
        <v>-240452</v>
      </c>
      <c r="E13" s="22">
        <v>-156686</v>
      </c>
      <c r="F13" s="22">
        <v>-515503</v>
      </c>
      <c r="G13" s="22">
        <v>-363103</v>
      </c>
    </row>
    <row r="14" spans="4:7" ht="12.75">
      <c r="D14" s="56"/>
      <c r="E14" s="22"/>
      <c r="F14" s="22"/>
      <c r="G14" s="22"/>
    </row>
    <row r="15" spans="2:7" ht="12.75">
      <c r="B15" s="12" t="s">
        <v>99</v>
      </c>
      <c r="D15" s="56">
        <v>5512</v>
      </c>
      <c r="E15" s="23">
        <v>10040</v>
      </c>
      <c r="F15" s="22">
        <v>12244</v>
      </c>
      <c r="G15" s="23">
        <v>15100</v>
      </c>
    </row>
    <row r="16" spans="2:7" ht="19.5" customHeight="1">
      <c r="B16" s="12" t="s">
        <v>100</v>
      </c>
      <c r="D16" s="57">
        <f>SUM(D11:D15)</f>
        <v>42733</v>
      </c>
      <c r="E16" s="15">
        <f>SUM(E11:E15)</f>
        <v>23878</v>
      </c>
      <c r="F16" s="15">
        <f>SUM(F11:F15)</f>
        <v>76992</v>
      </c>
      <c r="G16" s="15">
        <f>SUM(G11:G15)</f>
        <v>42356</v>
      </c>
    </row>
    <row r="17" spans="3:7" ht="12.75" customHeight="1">
      <c r="C17" s="92" t="s">
        <v>22</v>
      </c>
      <c r="D17" s="56"/>
      <c r="E17" s="22"/>
      <c r="F17" s="22" t="s">
        <v>22</v>
      </c>
      <c r="G17" s="22"/>
    </row>
    <row r="18" spans="2:7" ht="12.75" customHeight="1">
      <c r="B18" s="12" t="s">
        <v>101</v>
      </c>
      <c r="D18" s="56">
        <v>-4119</v>
      </c>
      <c r="E18" s="22">
        <v>-9188</v>
      </c>
      <c r="F18" s="22">
        <v>-8051</v>
      </c>
      <c r="G18" s="22">
        <v>-13833</v>
      </c>
    </row>
    <row r="19" spans="4:7" ht="12.75">
      <c r="D19" s="56" t="s">
        <v>22</v>
      </c>
      <c r="E19" s="22"/>
      <c r="F19" s="22"/>
      <c r="G19" s="22"/>
    </row>
    <row r="20" spans="2:7" ht="12.75">
      <c r="B20" s="12" t="s">
        <v>102</v>
      </c>
      <c r="D20" s="58">
        <v>0</v>
      </c>
      <c r="E20" s="23">
        <v>5804</v>
      </c>
      <c r="F20" s="23">
        <v>0</v>
      </c>
      <c r="G20" s="23">
        <v>5758</v>
      </c>
    </row>
    <row r="21" spans="2:7" ht="19.5" customHeight="1">
      <c r="B21" s="12" t="s">
        <v>103</v>
      </c>
      <c r="D21" s="59">
        <f>SUM(D16:D20)</f>
        <v>38614</v>
      </c>
      <c r="E21" s="22">
        <f>SUM(E16:E20)</f>
        <v>20494</v>
      </c>
      <c r="F21" s="22">
        <f>SUM(F16:F20)</f>
        <v>68941</v>
      </c>
      <c r="G21" s="22">
        <f>SUM(G16:G20)</f>
        <v>34281</v>
      </c>
    </row>
    <row r="22" spans="4:7" ht="12.75">
      <c r="D22" s="55" t="s">
        <v>22</v>
      </c>
      <c r="E22" s="22"/>
      <c r="F22" s="22"/>
      <c r="G22" s="22"/>
    </row>
    <row r="23" spans="2:7" ht="12.75">
      <c r="B23" s="12" t="s">
        <v>104</v>
      </c>
      <c r="D23" s="60">
        <f>F23+10205</f>
        <v>-9314</v>
      </c>
      <c r="E23" s="23">
        <v>-9245</v>
      </c>
      <c r="F23" s="23">
        <v>-19519</v>
      </c>
      <c r="G23" s="23">
        <v>-13520</v>
      </c>
    </row>
    <row r="24" spans="2:7" ht="19.5" customHeight="1">
      <c r="B24" s="12" t="s">
        <v>105</v>
      </c>
      <c r="D24" s="59">
        <f>SUM(D21:D23)</f>
        <v>29300</v>
      </c>
      <c r="E24" s="22">
        <f>SUM(E21:E23)</f>
        <v>11249</v>
      </c>
      <c r="F24" s="22">
        <f>SUM(F21:F23)</f>
        <v>49422</v>
      </c>
      <c r="G24" s="22">
        <f>SUM(G21:G23)</f>
        <v>20761</v>
      </c>
    </row>
    <row r="25" spans="4:7" ht="12.75">
      <c r="D25" s="55"/>
      <c r="E25" s="22"/>
      <c r="F25" s="22"/>
      <c r="G25" s="22"/>
    </row>
    <row r="26" spans="2:7" ht="12.75">
      <c r="B26" s="12" t="s">
        <v>106</v>
      </c>
      <c r="D26" s="60">
        <v>877</v>
      </c>
      <c r="E26" s="23">
        <v>139</v>
      </c>
      <c r="F26" s="23">
        <v>1277</v>
      </c>
      <c r="G26" s="23">
        <v>2005</v>
      </c>
    </row>
    <row r="27" spans="2:7" ht="19.5" customHeight="1">
      <c r="B27" s="12" t="s">
        <v>107</v>
      </c>
      <c r="D27" s="61">
        <f>SUM(D24:D26)</f>
        <v>30177</v>
      </c>
      <c r="E27" s="16">
        <f>SUM(E24:E26)</f>
        <v>11388</v>
      </c>
      <c r="F27" s="16">
        <f>SUM(F24:F26)</f>
        <v>50699</v>
      </c>
      <c r="G27" s="16">
        <f>SUM(G24:G26)</f>
        <v>22766</v>
      </c>
    </row>
    <row r="28" spans="4:7" ht="12.75">
      <c r="D28" s="55"/>
      <c r="E28" s="22"/>
      <c r="F28" s="22"/>
      <c r="G28" s="22"/>
    </row>
    <row r="29" spans="2:7" ht="12.75">
      <c r="B29" s="12" t="s">
        <v>108</v>
      </c>
      <c r="D29" s="62">
        <f>+D27/D33*100</f>
        <v>5.302806654998629</v>
      </c>
      <c r="E29" s="46">
        <f>+E27/E33*100</f>
        <v>5.284650938317896</v>
      </c>
      <c r="F29" s="46">
        <f>+F27/F33*100</f>
        <v>8.909003366861368</v>
      </c>
      <c r="G29" s="46">
        <v>10.58</v>
      </c>
    </row>
    <row r="30" spans="2:7" ht="12.75">
      <c r="B30" s="47" t="s">
        <v>109</v>
      </c>
      <c r="D30" s="63">
        <f>(D27+1390)/635122*100</f>
        <v>4.970226192762965</v>
      </c>
      <c r="E30" s="24">
        <v>0</v>
      </c>
      <c r="F30" s="24">
        <f>(+F27+1390)/635122*100</f>
        <v>8.201416420782149</v>
      </c>
      <c r="G30" s="24">
        <v>0</v>
      </c>
    </row>
    <row r="31" ht="12.75">
      <c r="D31" s="12"/>
    </row>
    <row r="32" spans="2:4" ht="12.75">
      <c r="B32" s="12" t="s">
        <v>116</v>
      </c>
      <c r="D32" s="12"/>
    </row>
    <row r="33" spans="2:7" ht="12.75">
      <c r="B33" s="12" t="s">
        <v>117</v>
      </c>
      <c r="D33" s="64">
        <v>569076</v>
      </c>
      <c r="E33" s="16">
        <f>215492</f>
        <v>215492</v>
      </c>
      <c r="F33" s="16">
        <f>+D33</f>
        <v>569076</v>
      </c>
      <c r="G33" s="16">
        <f>215492</f>
        <v>215492</v>
      </c>
    </row>
    <row r="39" ht="12.75">
      <c r="C39" s="12" t="s">
        <v>110</v>
      </c>
    </row>
    <row r="40" ht="12.75">
      <c r="C40" s="12" t="s">
        <v>58</v>
      </c>
    </row>
  </sheetData>
  <printOptions/>
  <pageMargins left="0.75" right="0.5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55" sqref="F55"/>
    </sheetView>
  </sheetViews>
  <sheetFormatPr defaultColWidth="9.140625" defaultRowHeight="12.75"/>
  <cols>
    <col min="1" max="1" width="1.7109375" style="12" customWidth="1"/>
    <col min="2" max="2" width="5.8515625" style="12" customWidth="1"/>
    <col min="3" max="3" width="9.140625" style="12" customWidth="1"/>
    <col min="4" max="4" width="10.57421875" style="12" customWidth="1"/>
    <col min="5" max="5" width="24.28125" style="12" customWidth="1"/>
    <col min="6" max="6" width="14.421875" style="12" customWidth="1"/>
    <col min="7" max="7" width="2.7109375" style="12" customWidth="1"/>
    <col min="8" max="8" width="14.8515625" style="12" customWidth="1"/>
    <col min="9" max="9" width="2.421875" style="12" customWidth="1"/>
    <col min="10" max="16384" width="9.140625" style="12" customWidth="1"/>
  </cols>
  <sheetData>
    <row r="1" spans="1:8" ht="12.75">
      <c r="A1" s="2" t="s">
        <v>24</v>
      </c>
      <c r="H1" s="25"/>
    </row>
    <row r="3" spans="2:9" ht="12.75">
      <c r="B3" s="2" t="s">
        <v>111</v>
      </c>
      <c r="C3" s="25"/>
      <c r="D3" s="25"/>
      <c r="E3" s="25"/>
      <c r="F3" s="25"/>
      <c r="G3" s="25"/>
      <c r="H3" s="25"/>
      <c r="I3" s="25"/>
    </row>
    <row r="4" spans="2:9" ht="12.75">
      <c r="B4" s="2" t="s">
        <v>129</v>
      </c>
      <c r="C4" s="25"/>
      <c r="D4" s="25"/>
      <c r="E4" s="25"/>
      <c r="F4" s="17" t="s">
        <v>65</v>
      </c>
      <c r="H4" s="17" t="s">
        <v>27</v>
      </c>
      <c r="I4" s="25"/>
    </row>
    <row r="5" spans="1:9" ht="12.75">
      <c r="A5" s="25"/>
      <c r="B5" s="25"/>
      <c r="C5" s="25"/>
      <c r="D5" s="25"/>
      <c r="E5" s="25"/>
      <c r="F5" s="17" t="s">
        <v>30</v>
      </c>
      <c r="G5" s="17"/>
      <c r="H5" s="17" t="s">
        <v>28</v>
      </c>
      <c r="I5" s="25"/>
    </row>
    <row r="6" spans="1:9" ht="12.75">
      <c r="A6" s="25"/>
      <c r="B6" s="25"/>
      <c r="C6" s="25"/>
      <c r="D6" s="25"/>
      <c r="E6" s="25"/>
      <c r="F6" s="17" t="s">
        <v>64</v>
      </c>
      <c r="G6" s="17"/>
      <c r="H6" s="17" t="s">
        <v>29</v>
      </c>
      <c r="I6" s="25"/>
    </row>
    <row r="7" spans="1:9" ht="12.75">
      <c r="A7" s="25"/>
      <c r="B7" s="25"/>
      <c r="C7" s="25"/>
      <c r="D7" s="25"/>
      <c r="E7" s="25"/>
      <c r="G7" s="17"/>
      <c r="H7" s="17" t="s">
        <v>31</v>
      </c>
      <c r="I7" s="25"/>
    </row>
    <row r="8" spans="1:9" ht="12.75">
      <c r="A8" s="17"/>
      <c r="B8" s="25"/>
      <c r="C8" s="25"/>
      <c r="D8" s="25"/>
      <c r="E8" s="25"/>
      <c r="G8" s="17"/>
      <c r="H8" s="17" t="s">
        <v>32</v>
      </c>
      <c r="I8" s="25"/>
    </row>
    <row r="9" spans="1:9" ht="12.75">
      <c r="A9" s="17"/>
      <c r="B9" s="25"/>
      <c r="C9" s="25"/>
      <c r="D9" s="25"/>
      <c r="E9" s="25"/>
      <c r="F9" s="26" t="s">
        <v>130</v>
      </c>
      <c r="G9" s="27"/>
      <c r="H9" s="26" t="s">
        <v>57</v>
      </c>
      <c r="I9" s="25"/>
    </row>
    <row r="10" spans="1:9" ht="12.75">
      <c r="A10" s="17"/>
      <c r="B10" s="25"/>
      <c r="C10" s="25"/>
      <c r="D10" s="25"/>
      <c r="E10" s="25"/>
      <c r="F10" s="17" t="s">
        <v>25</v>
      </c>
      <c r="G10" s="17"/>
      <c r="H10" s="17" t="s">
        <v>25</v>
      </c>
      <c r="I10" s="25"/>
    </row>
    <row r="11" spans="1:2" ht="12.75">
      <c r="A11" s="13"/>
      <c r="B11" s="25"/>
    </row>
    <row r="12" ht="12.75">
      <c r="A12" s="13"/>
    </row>
    <row r="13" spans="1:9" ht="12.75">
      <c r="A13" s="13"/>
      <c r="B13" s="12" t="s">
        <v>113</v>
      </c>
      <c r="F13" s="28">
        <v>276453</v>
      </c>
      <c r="G13" s="28"/>
      <c r="H13" s="28">
        <v>275225</v>
      </c>
      <c r="I13" s="29"/>
    </row>
    <row r="14" spans="1:8" ht="12.75">
      <c r="A14" s="13"/>
      <c r="B14" s="12" t="s">
        <v>33</v>
      </c>
      <c r="F14" s="28">
        <v>764827</v>
      </c>
      <c r="G14" s="28"/>
      <c r="H14" s="28">
        <v>758540</v>
      </c>
    </row>
    <row r="15" spans="1:8" ht="12.75" hidden="1">
      <c r="A15" s="13"/>
      <c r="B15" s="12" t="s">
        <v>55</v>
      </c>
      <c r="F15" s="28">
        <v>0</v>
      </c>
      <c r="G15" s="28"/>
      <c r="H15" s="28">
        <v>0</v>
      </c>
    </row>
    <row r="16" spans="1:8" ht="12.75">
      <c r="A16" s="13"/>
      <c r="B16" s="12" t="s">
        <v>34</v>
      </c>
      <c r="F16" s="28">
        <v>167979</v>
      </c>
      <c r="G16" s="28"/>
      <c r="H16" s="28">
        <v>168303</v>
      </c>
    </row>
    <row r="17" spans="1:8" ht="12.75" hidden="1">
      <c r="A17" s="13"/>
      <c r="B17" s="12" t="s">
        <v>35</v>
      </c>
      <c r="F17" s="28">
        <v>0</v>
      </c>
      <c r="G17" s="28"/>
      <c r="H17" s="28">
        <v>0</v>
      </c>
    </row>
    <row r="18" spans="1:8" ht="12.75" hidden="1">
      <c r="A18" s="13"/>
      <c r="B18" s="12" t="s">
        <v>36</v>
      </c>
      <c r="F18" s="52">
        <v>0</v>
      </c>
      <c r="G18" s="28"/>
      <c r="H18" s="28">
        <v>0</v>
      </c>
    </row>
    <row r="19" spans="1:8" ht="12.75">
      <c r="A19" s="13"/>
      <c r="B19" s="12" t="s">
        <v>37</v>
      </c>
      <c r="F19" s="28">
        <v>2361</v>
      </c>
      <c r="G19" s="28"/>
      <c r="H19" s="28">
        <v>3178</v>
      </c>
    </row>
    <row r="20" spans="1:8" ht="12.75">
      <c r="A20" s="13"/>
      <c r="B20" s="12" t="s">
        <v>38</v>
      </c>
      <c r="F20" s="28">
        <v>58242</v>
      </c>
      <c r="G20" s="31"/>
      <c r="H20" s="31">
        <v>70569</v>
      </c>
    </row>
    <row r="21" spans="1:8" ht="12.75">
      <c r="A21" s="13"/>
      <c r="B21" s="53" t="s">
        <v>56</v>
      </c>
      <c r="F21" s="28">
        <v>76332</v>
      </c>
      <c r="G21" s="31"/>
      <c r="H21" s="31">
        <v>76332</v>
      </c>
    </row>
    <row r="22" spans="1:8" ht="12.75">
      <c r="A22" s="13"/>
      <c r="B22" s="12" t="s">
        <v>23</v>
      </c>
      <c r="F22" s="28">
        <v>4592</v>
      </c>
      <c r="G22" s="31"/>
      <c r="H22" s="30">
        <v>4647</v>
      </c>
    </row>
    <row r="23" spans="1:8" ht="12.75">
      <c r="A23" s="13"/>
      <c r="F23" s="32">
        <f>SUM(F13:F22)</f>
        <v>1350786</v>
      </c>
      <c r="G23" s="28"/>
      <c r="H23" s="32">
        <f>SUM(H13:H22)</f>
        <v>1356794</v>
      </c>
    </row>
    <row r="24" spans="1:8" ht="12.75">
      <c r="A24" s="13"/>
      <c r="F24" s="28"/>
      <c r="G24" s="28"/>
      <c r="H24" s="28"/>
    </row>
    <row r="25" spans="1:8" ht="12.75">
      <c r="A25" s="13"/>
      <c r="B25" s="12" t="s">
        <v>114</v>
      </c>
      <c r="F25" s="28"/>
      <c r="G25" s="28"/>
      <c r="H25" s="28"/>
    </row>
    <row r="26" spans="1:8" ht="12.75">
      <c r="A26" s="13"/>
      <c r="B26" s="25"/>
      <c r="C26" s="12" t="s">
        <v>39</v>
      </c>
      <c r="F26" s="15">
        <v>1969013</v>
      </c>
      <c r="G26" s="28"/>
      <c r="H26" s="15">
        <v>1991534</v>
      </c>
    </row>
    <row r="27" spans="1:8" ht="12.75">
      <c r="A27" s="13"/>
      <c r="B27" s="25"/>
      <c r="C27" s="12" t="s">
        <v>115</v>
      </c>
      <c r="F27" s="22">
        <v>131652</v>
      </c>
      <c r="G27" s="28"/>
      <c r="H27" s="22">
        <v>131748</v>
      </c>
    </row>
    <row r="28" spans="1:10" ht="12.75">
      <c r="A28" s="13"/>
      <c r="B28" s="25"/>
      <c r="C28" s="12" t="s">
        <v>0</v>
      </c>
      <c r="F28" s="22">
        <v>580817</v>
      </c>
      <c r="G28" s="28"/>
      <c r="H28" s="22">
        <v>551540</v>
      </c>
      <c r="J28" s="29"/>
    </row>
    <row r="29" spans="1:8" ht="12.75">
      <c r="A29" s="13"/>
      <c r="C29" s="12" t="s">
        <v>62</v>
      </c>
      <c r="F29" s="22">
        <v>246618</v>
      </c>
      <c r="G29" s="28"/>
      <c r="H29" s="22">
        <v>310456</v>
      </c>
    </row>
    <row r="30" spans="1:10" ht="12.75">
      <c r="A30" s="13"/>
      <c r="C30" s="12" t="s">
        <v>1</v>
      </c>
      <c r="E30" s="29"/>
      <c r="F30" s="16">
        <f>SUM(F26:F29)</f>
        <v>2928100</v>
      </c>
      <c r="G30" s="31"/>
      <c r="H30" s="16">
        <f>SUM(H26:H29)</f>
        <v>2985278</v>
      </c>
      <c r="I30" s="29"/>
      <c r="J30" s="29"/>
    </row>
    <row r="31" spans="1:8" ht="12.75">
      <c r="A31" s="13"/>
      <c r="F31" s="15"/>
      <c r="G31" s="28"/>
      <c r="H31" s="15"/>
    </row>
    <row r="32" spans="1:8" ht="12.75">
      <c r="A32" s="13"/>
      <c r="B32" s="12" t="s">
        <v>2</v>
      </c>
      <c r="F32" s="22"/>
      <c r="G32" s="28"/>
      <c r="H32" s="22"/>
    </row>
    <row r="33" spans="1:8" ht="12.75">
      <c r="A33" s="13"/>
      <c r="C33" s="12" t="s">
        <v>26</v>
      </c>
      <c r="F33" s="22">
        <v>534514</v>
      </c>
      <c r="G33" s="28"/>
      <c r="H33" s="22">
        <v>411181</v>
      </c>
    </row>
    <row r="34" spans="1:8" ht="12.75">
      <c r="A34" s="13"/>
      <c r="C34" s="12" t="s">
        <v>80</v>
      </c>
      <c r="F34" s="22">
        <v>615057</v>
      </c>
      <c r="G34" s="28"/>
      <c r="H34" s="22">
        <v>631007</v>
      </c>
    </row>
    <row r="35" spans="1:8" ht="12.75">
      <c r="A35" s="13"/>
      <c r="C35" s="12" t="s">
        <v>79</v>
      </c>
      <c r="F35" s="22">
        <v>329577</v>
      </c>
      <c r="G35" s="28"/>
      <c r="H35" s="22">
        <v>415801</v>
      </c>
    </row>
    <row r="36" spans="1:8" ht="12.75">
      <c r="A36" s="13"/>
      <c r="C36" s="12" t="s">
        <v>76</v>
      </c>
      <c r="F36" s="22">
        <v>168984</v>
      </c>
      <c r="G36" s="28"/>
      <c r="H36" s="22">
        <f>322260</f>
        <v>322260</v>
      </c>
    </row>
    <row r="37" spans="1:8" ht="12.75">
      <c r="A37" s="13"/>
      <c r="C37" s="12" t="s">
        <v>81</v>
      </c>
      <c r="F37" s="22">
        <v>427751</v>
      </c>
      <c r="G37" s="28"/>
      <c r="H37" s="22">
        <v>404157</v>
      </c>
    </row>
    <row r="38" spans="1:8" ht="12.75">
      <c r="A38" s="13"/>
      <c r="C38" s="12" t="s">
        <v>104</v>
      </c>
      <c r="F38" s="22">
        <v>185065</v>
      </c>
      <c r="G38" s="28"/>
      <c r="H38" s="22">
        <v>179302</v>
      </c>
    </row>
    <row r="39" spans="1:8" ht="12.75" hidden="1">
      <c r="A39" s="13"/>
      <c r="C39" s="12" t="s">
        <v>40</v>
      </c>
      <c r="F39" s="22">
        <v>0</v>
      </c>
      <c r="G39" s="28"/>
      <c r="H39" s="22">
        <v>0</v>
      </c>
    </row>
    <row r="40" spans="1:8" ht="12.75">
      <c r="A40" s="13"/>
      <c r="C40" s="12" t="s">
        <v>40</v>
      </c>
      <c r="F40" s="22">
        <v>19757</v>
      </c>
      <c r="G40" s="28"/>
      <c r="H40" s="22">
        <v>0</v>
      </c>
    </row>
    <row r="41" spans="1:8" ht="12.75">
      <c r="A41" s="13"/>
      <c r="C41" s="12" t="s">
        <v>3</v>
      </c>
      <c r="F41" s="16">
        <f>SUM(F33:F40)</f>
        <v>2280705</v>
      </c>
      <c r="G41" s="31"/>
      <c r="H41" s="16">
        <f>SUM(H33:H40)</f>
        <v>2363708</v>
      </c>
    </row>
    <row r="42" spans="1:8" ht="12.75">
      <c r="A42" s="13"/>
      <c r="F42" s="31"/>
      <c r="G42" s="31"/>
      <c r="H42" s="31"/>
    </row>
    <row r="43" spans="1:8" ht="12.75">
      <c r="A43" s="13"/>
      <c r="B43" s="12" t="s">
        <v>41</v>
      </c>
      <c r="C43" s="25"/>
      <c r="D43" s="25"/>
      <c r="F43" s="28">
        <f>F30-F41</f>
        <v>647395</v>
      </c>
      <c r="G43" s="31"/>
      <c r="H43" s="28">
        <f>H30-H41</f>
        <v>621570</v>
      </c>
    </row>
    <row r="44" spans="1:8" ht="12.75">
      <c r="A44" s="13"/>
      <c r="B44" s="25"/>
      <c r="C44" s="25"/>
      <c r="D44" s="25"/>
      <c r="F44" s="28"/>
      <c r="G44" s="31"/>
      <c r="H44" s="28"/>
    </row>
    <row r="45" spans="1:8" s="34" customFormat="1" ht="15.75" thickBot="1">
      <c r="A45" s="33"/>
      <c r="B45" s="34" t="s">
        <v>4</v>
      </c>
      <c r="F45" s="35">
        <f>+F23+F43</f>
        <v>1998181</v>
      </c>
      <c r="G45" s="36"/>
      <c r="H45" s="35">
        <f>+H23+H43</f>
        <v>1978364</v>
      </c>
    </row>
    <row r="46" spans="1:8" ht="12.75">
      <c r="A46" s="13"/>
      <c r="F46" s="28"/>
      <c r="G46" s="28"/>
      <c r="H46" s="28"/>
    </row>
    <row r="47" spans="1:8" ht="12.75">
      <c r="A47" s="13"/>
      <c r="F47" s="28"/>
      <c r="G47" s="28"/>
      <c r="H47" s="28"/>
    </row>
    <row r="48" spans="1:8" ht="12.75">
      <c r="A48" s="13"/>
      <c r="B48" s="12" t="s">
        <v>42</v>
      </c>
      <c r="F48" s="28"/>
      <c r="G48" s="28"/>
      <c r="H48" s="28"/>
    </row>
    <row r="49" spans="1:8" ht="12.75">
      <c r="A49" s="13"/>
      <c r="F49" s="28"/>
      <c r="G49" s="28"/>
      <c r="H49" s="28"/>
    </row>
    <row r="50" spans="1:8" ht="12.75">
      <c r="A50" s="13"/>
      <c r="B50" s="12" t="s">
        <v>73</v>
      </c>
      <c r="F50" s="28">
        <v>577534</v>
      </c>
      <c r="G50" s="28"/>
      <c r="H50" s="28">
        <v>548747</v>
      </c>
    </row>
    <row r="51" spans="1:8" ht="12.75">
      <c r="A51" s="13"/>
      <c r="B51" s="12" t="s">
        <v>74</v>
      </c>
      <c r="F51" s="30">
        <v>30481</v>
      </c>
      <c r="G51" s="28"/>
      <c r="H51" s="30">
        <f>59187-20-7624</f>
        <v>51543</v>
      </c>
    </row>
    <row r="52" spans="1:8" ht="12.75">
      <c r="A52" s="13"/>
      <c r="F52" s="28">
        <f>SUM(F50:F51)</f>
        <v>608015</v>
      </c>
      <c r="G52" s="28"/>
      <c r="H52" s="28">
        <f>SUM(H50:H51)</f>
        <v>600290</v>
      </c>
    </row>
    <row r="53" spans="1:8" ht="12.75">
      <c r="A53" s="13"/>
      <c r="B53" s="12" t="s">
        <v>75</v>
      </c>
      <c r="F53" s="30">
        <v>-4804</v>
      </c>
      <c r="G53" s="28"/>
      <c r="H53" s="30">
        <v>-23</v>
      </c>
    </row>
    <row r="54" spans="1:8" ht="12.75">
      <c r="A54" s="13"/>
      <c r="F54" s="28">
        <f>SUM(F52:F53)</f>
        <v>603211</v>
      </c>
      <c r="G54" s="28"/>
      <c r="H54" s="28">
        <f>SUM(H52:H53)</f>
        <v>600267</v>
      </c>
    </row>
    <row r="55" spans="1:8" ht="12.75">
      <c r="A55" s="13"/>
      <c r="B55" s="12" t="s">
        <v>5</v>
      </c>
      <c r="F55" s="30">
        <f>+'EQUITY-tcb'!H29+'EQUITY-tcb'!F29+'EQUITY-tcb'!E29</f>
        <v>428506</v>
      </c>
      <c r="G55" s="28"/>
      <c r="H55" s="30">
        <f>+'EQUITY-tcb'!H55+'EQUITY-tcb'!F55+'EQUITY-tcb'!E55</f>
        <v>405751</v>
      </c>
    </row>
    <row r="56" spans="1:8" s="34" customFormat="1" ht="15">
      <c r="A56" s="33"/>
      <c r="B56" s="34" t="s">
        <v>43</v>
      </c>
      <c r="E56" s="37"/>
      <c r="F56" s="38">
        <f>SUM(F54:F55)</f>
        <v>1031717</v>
      </c>
      <c r="G56" s="38"/>
      <c r="H56" s="38">
        <f>SUM(H54:H55)</f>
        <v>1006018</v>
      </c>
    </row>
    <row r="57" spans="1:8" ht="12.75">
      <c r="A57" s="13"/>
      <c r="E57" s="29"/>
      <c r="F57" s="28"/>
      <c r="G57" s="28"/>
      <c r="H57" s="28"/>
    </row>
    <row r="58" spans="1:8" ht="12.75">
      <c r="A58" s="13"/>
      <c r="B58" s="12" t="s">
        <v>44</v>
      </c>
      <c r="F58" s="31">
        <v>9942</v>
      </c>
      <c r="G58" s="31"/>
      <c r="H58" s="31">
        <v>11226</v>
      </c>
    </row>
    <row r="59" spans="1:8" ht="12.75">
      <c r="A59" s="13"/>
      <c r="F59" s="31"/>
      <c r="G59" s="31"/>
      <c r="H59" s="31"/>
    </row>
    <row r="60" spans="1:8" ht="12.75">
      <c r="A60" s="13"/>
      <c r="B60" s="12" t="s">
        <v>63</v>
      </c>
      <c r="F60" s="31"/>
      <c r="G60" s="31"/>
      <c r="H60" s="31"/>
    </row>
    <row r="61" spans="1:8" ht="12.75">
      <c r="A61" s="13"/>
      <c r="C61" s="12" t="s">
        <v>6</v>
      </c>
      <c r="F61" s="31">
        <v>346018</v>
      </c>
      <c r="G61" s="28"/>
      <c r="H61" s="31">
        <v>355964</v>
      </c>
    </row>
    <row r="62" spans="1:8" ht="12.75">
      <c r="A62" s="13"/>
      <c r="C62" s="12" t="s">
        <v>77</v>
      </c>
      <c r="F62" s="31">
        <v>372965</v>
      </c>
      <c r="G62" s="28"/>
      <c r="H62" s="31">
        <f>372965</f>
        <v>372965</v>
      </c>
    </row>
    <row r="63" spans="1:8" ht="12.75">
      <c r="A63" s="13"/>
      <c r="C63" s="12" t="s">
        <v>79</v>
      </c>
      <c r="F63" s="31">
        <v>197666</v>
      </c>
      <c r="G63" s="28"/>
      <c r="H63" s="31">
        <f>199835</f>
        <v>199835</v>
      </c>
    </row>
    <row r="64" spans="1:8" ht="12.75">
      <c r="A64" s="13"/>
      <c r="C64" s="12" t="s">
        <v>7</v>
      </c>
      <c r="F64" s="31">
        <v>39873</v>
      </c>
      <c r="G64" s="28"/>
      <c r="H64" s="31">
        <v>32356</v>
      </c>
    </row>
    <row r="65" spans="1:8" ht="12.75">
      <c r="A65" s="13"/>
      <c r="F65" s="31"/>
      <c r="G65" s="28"/>
      <c r="H65" s="28"/>
    </row>
    <row r="66" spans="1:8" s="34" customFormat="1" ht="15.75" thickBot="1">
      <c r="A66" s="33"/>
      <c r="B66" s="34" t="s">
        <v>8</v>
      </c>
      <c r="F66" s="35">
        <f>SUM(F56:F64)</f>
        <v>1998181</v>
      </c>
      <c r="G66" s="36"/>
      <c r="H66" s="35">
        <f>SUM(H56:H64)</f>
        <v>1978364</v>
      </c>
    </row>
    <row r="67" spans="1:8" ht="12.75" hidden="1">
      <c r="A67" s="13"/>
      <c r="F67" s="28">
        <f>+F45-F66</f>
        <v>0</v>
      </c>
      <c r="G67" s="31"/>
      <c r="H67" s="28">
        <f>+H45-H66</f>
        <v>0</v>
      </c>
    </row>
    <row r="68" spans="6:8" ht="12.75">
      <c r="F68" s="14">
        <f>F45-F66</f>
        <v>0</v>
      </c>
      <c r="H68" s="29">
        <f>H45-H66</f>
        <v>0</v>
      </c>
    </row>
    <row r="69" spans="2:8" ht="12.75">
      <c r="B69" s="12" t="s">
        <v>180</v>
      </c>
      <c r="C69" s="25"/>
      <c r="D69" s="25"/>
      <c r="E69" s="25"/>
      <c r="F69" s="39"/>
      <c r="G69" s="39"/>
      <c r="H69" s="39"/>
    </row>
    <row r="70" spans="2:8" ht="13.5" thickBot="1">
      <c r="B70" s="12" t="s">
        <v>181</v>
      </c>
      <c r="F70" s="40">
        <f>(+F56-F19-F51)/577534</f>
        <v>1.7295518532242258</v>
      </c>
      <c r="G70" s="41"/>
      <c r="H70" s="40">
        <f>(+H56-H19-H51)/H50</f>
        <v>1.733580320256876</v>
      </c>
    </row>
    <row r="71" spans="2:7" ht="12.75" hidden="1">
      <c r="B71" s="12" t="s">
        <v>45</v>
      </c>
      <c r="G71" s="42"/>
    </row>
    <row r="72" spans="2:8" ht="13.5" hidden="1" thickBot="1">
      <c r="B72" s="12" t="s">
        <v>12</v>
      </c>
      <c r="F72" s="40">
        <f>(+F56-F19)/(+F50-212)</f>
        <v>1.7829841925303385</v>
      </c>
      <c r="G72" s="41"/>
      <c r="H72" s="40">
        <f>(+H56-H19)/(+H50-142)</f>
        <v>1.8279818813171589</v>
      </c>
    </row>
    <row r="73" ht="13.5" thickTop="1"/>
    <row r="74" spans="6:7" ht="12.75">
      <c r="F74" s="14"/>
      <c r="G74" s="14"/>
    </row>
    <row r="75" ht="12.75">
      <c r="D75" s="1"/>
    </row>
    <row r="76" ht="12.75">
      <c r="C76" s="1" t="s">
        <v>66</v>
      </c>
    </row>
    <row r="77" ht="12.75">
      <c r="C77" s="1" t="s">
        <v>59</v>
      </c>
    </row>
  </sheetData>
  <printOptions/>
  <pageMargins left="0.75" right="0.75" top="0.53" bottom="0.41" header="0.3" footer="0.2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D45">
      <selection activeCell="H55" sqref="H55"/>
    </sheetView>
  </sheetViews>
  <sheetFormatPr defaultColWidth="9.140625" defaultRowHeight="12.75"/>
  <cols>
    <col min="1" max="1" width="1.7109375" style="1" customWidth="1"/>
    <col min="2" max="2" width="62.00390625" style="1" customWidth="1"/>
    <col min="3" max="4" width="16.7109375" style="3" customWidth="1"/>
    <col min="5" max="5" width="14.7109375" style="3" customWidth="1"/>
    <col min="6" max="9" width="16.7109375" style="3" customWidth="1"/>
    <col min="10" max="11" width="9.140625" style="1" customWidth="1"/>
    <col min="12" max="13" width="11.28125" style="1" customWidth="1"/>
    <col min="14" max="16384" width="9.140625" style="1" customWidth="1"/>
  </cols>
  <sheetData>
    <row r="1" ht="12.75">
      <c r="A1" s="2" t="str">
        <f>+'[1]Condensed Inc Sttm-TCB(annon)'!A1</f>
        <v>TALAM CORPORATION BERHAD (1120-H)</v>
      </c>
    </row>
    <row r="3" ht="12.75">
      <c r="B3" s="2" t="s">
        <v>9</v>
      </c>
    </row>
    <row r="4" ht="12.75">
      <c r="B4" s="2" t="s">
        <v>179</v>
      </c>
    </row>
    <row r="5" ht="12.75">
      <c r="E5" s="7" t="s">
        <v>119</v>
      </c>
    </row>
    <row r="6" ht="12.75">
      <c r="E6" s="7" t="s">
        <v>120</v>
      </c>
    </row>
    <row r="7" spans="3:8" ht="12.75">
      <c r="C7" s="7" t="s">
        <v>10</v>
      </c>
      <c r="D7" s="7" t="s">
        <v>46</v>
      </c>
      <c r="E7" s="7" t="s">
        <v>121</v>
      </c>
      <c r="F7" s="7" t="s">
        <v>11</v>
      </c>
      <c r="G7" s="7" t="s">
        <v>11</v>
      </c>
      <c r="H7" s="7" t="s">
        <v>13</v>
      </c>
    </row>
    <row r="8" spans="2:9" ht="12.75">
      <c r="B8" s="8" t="s">
        <v>127</v>
      </c>
      <c r="C8" s="54" t="s">
        <v>14</v>
      </c>
      <c r="D8" s="54" t="s">
        <v>47</v>
      </c>
      <c r="E8" s="54" t="s">
        <v>122</v>
      </c>
      <c r="F8" s="54" t="s">
        <v>15</v>
      </c>
      <c r="G8" s="54" t="s">
        <v>16</v>
      </c>
      <c r="H8" s="54" t="s">
        <v>17</v>
      </c>
      <c r="I8" s="54" t="s">
        <v>18</v>
      </c>
    </row>
    <row r="9" spans="2:9" ht="12.75">
      <c r="B9" s="8"/>
      <c r="C9" s="9"/>
      <c r="D9" s="9"/>
      <c r="E9" s="9" t="s">
        <v>123</v>
      </c>
      <c r="F9" s="9"/>
      <c r="G9" s="9"/>
      <c r="H9" s="9"/>
      <c r="I9" s="9"/>
    </row>
    <row r="10" spans="2:12" ht="12.75">
      <c r="B10" s="10"/>
      <c r="C10" s="7" t="s">
        <v>112</v>
      </c>
      <c r="D10" s="7" t="s">
        <v>112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L10" s="44"/>
    </row>
    <row r="12" spans="2:9" ht="12.75">
      <c r="B12" s="1" t="s">
        <v>19</v>
      </c>
      <c r="C12" s="3">
        <f aca="true" t="shared" si="0" ref="C12:H12">C55</f>
        <v>600290</v>
      </c>
      <c r="D12" s="3">
        <f t="shared" si="0"/>
        <v>-23</v>
      </c>
      <c r="E12" s="3">
        <f t="shared" si="0"/>
        <v>31816</v>
      </c>
      <c r="F12" s="3">
        <f t="shared" si="0"/>
        <v>147525</v>
      </c>
      <c r="G12" s="3">
        <f t="shared" si="0"/>
        <v>0</v>
      </c>
      <c r="H12" s="3">
        <f t="shared" si="0"/>
        <v>226410</v>
      </c>
      <c r="I12" s="3">
        <f>SUM(C12:H12)</f>
        <v>1006018</v>
      </c>
    </row>
    <row r="14" spans="2:9" ht="12.75">
      <c r="B14" s="1" t="s">
        <v>49</v>
      </c>
      <c r="C14" s="43">
        <f>0</f>
        <v>0</v>
      </c>
      <c r="D14" s="3">
        <f>0</f>
        <v>0</v>
      </c>
      <c r="E14" s="3">
        <f>0</f>
        <v>0</v>
      </c>
      <c r="F14" s="3">
        <f>0</f>
        <v>0</v>
      </c>
      <c r="G14" s="3">
        <f>0</f>
        <v>0</v>
      </c>
      <c r="H14" s="3">
        <f>0</f>
        <v>0</v>
      </c>
      <c r="I14" s="3">
        <f>SUM(C14:H14)</f>
        <v>0</v>
      </c>
    </row>
    <row r="17" spans="2:9" ht="12.75">
      <c r="B17" s="1" t="s">
        <v>60</v>
      </c>
      <c r="C17" s="43">
        <v>7726</v>
      </c>
      <c r="D17" s="3">
        <f>0</f>
        <v>0</v>
      </c>
      <c r="E17" s="3">
        <f>-C17</f>
        <v>-7726</v>
      </c>
      <c r="F17" s="3">
        <f>0</f>
        <v>0</v>
      </c>
      <c r="G17" s="3">
        <f>0</f>
        <v>0</v>
      </c>
      <c r="H17" s="3">
        <f>0</f>
        <v>0</v>
      </c>
      <c r="I17" s="3">
        <f>SUM(C17:H17)</f>
        <v>0</v>
      </c>
    </row>
    <row r="19" spans="2:9" ht="12.75">
      <c r="B19" s="1" t="s">
        <v>83</v>
      </c>
      <c r="C19" s="3">
        <f>0</f>
        <v>0</v>
      </c>
      <c r="D19" s="3">
        <v>-4781</v>
      </c>
      <c r="E19" s="3">
        <f>0</f>
        <v>0</v>
      </c>
      <c r="F19" s="3">
        <v>-423</v>
      </c>
      <c r="G19" s="3">
        <f>0</f>
        <v>0</v>
      </c>
      <c r="H19" s="3">
        <f>0</f>
        <v>0</v>
      </c>
      <c r="I19" s="3">
        <f>SUM(C19:H19)</f>
        <v>-5204</v>
      </c>
    </row>
    <row r="21" spans="2:9" ht="12.75">
      <c r="B21" s="1" t="s">
        <v>86</v>
      </c>
      <c r="C21" s="3">
        <f>0</f>
        <v>0</v>
      </c>
      <c r="D21" s="3">
        <f>0</f>
        <v>0</v>
      </c>
      <c r="E21" s="3">
        <f>0</f>
        <v>0</v>
      </c>
      <c r="F21" s="3">
        <f>0</f>
        <v>0</v>
      </c>
      <c r="G21" s="3">
        <f>0</f>
        <v>0</v>
      </c>
      <c r="H21" s="3">
        <f>0</f>
        <v>0</v>
      </c>
      <c r="I21" s="3">
        <f>SUM(C21:H21)</f>
        <v>0</v>
      </c>
    </row>
    <row r="23" spans="2:9" ht="12.75">
      <c r="B23" s="1" t="s">
        <v>84</v>
      </c>
      <c r="C23" s="3">
        <f>0</f>
        <v>0</v>
      </c>
      <c r="D23" s="3">
        <f>0</f>
        <v>0</v>
      </c>
      <c r="E23" s="3">
        <f>0</f>
        <v>0</v>
      </c>
      <c r="F23" s="43">
        <v>-40</v>
      </c>
      <c r="G23" s="3">
        <f>0</f>
        <v>0</v>
      </c>
      <c r="H23" s="3">
        <f>0</f>
        <v>0</v>
      </c>
      <c r="I23" s="3">
        <f>SUM(C23:H23)</f>
        <v>-40</v>
      </c>
    </row>
    <row r="24" ht="12.75">
      <c r="F24" s="43"/>
    </row>
    <row r="25" spans="2:9" ht="12.75">
      <c r="B25" s="1" t="s">
        <v>107</v>
      </c>
      <c r="C25" s="43">
        <f>0</f>
        <v>0</v>
      </c>
      <c r="D25" s="43">
        <f>0</f>
        <v>0</v>
      </c>
      <c r="E25" s="43">
        <f>0</f>
        <v>0</v>
      </c>
      <c r="F25" s="43">
        <f>0</f>
        <v>0</v>
      </c>
      <c r="G25" s="43">
        <f>0</f>
        <v>0</v>
      </c>
      <c r="H25" s="43">
        <v>50699</v>
      </c>
      <c r="I25" s="43">
        <f>SUM(C25:H25)</f>
        <v>50699</v>
      </c>
    </row>
    <row r="26" spans="3:9" ht="12.75">
      <c r="C26" s="43"/>
      <c r="D26" s="43"/>
      <c r="E26" s="43"/>
      <c r="F26" s="43"/>
      <c r="G26" s="43"/>
      <c r="H26" s="43"/>
      <c r="I26" s="43"/>
    </row>
    <row r="27" spans="2:9" ht="12.75">
      <c r="B27" s="1" t="s">
        <v>128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-19755</v>
      </c>
      <c r="I27" s="43">
        <f>SUM(C27:H27)</f>
        <v>-19755</v>
      </c>
    </row>
    <row r="28" spans="3:9" ht="12.75">
      <c r="C28" s="5"/>
      <c r="D28" s="5"/>
      <c r="E28" s="5"/>
      <c r="F28" s="5"/>
      <c r="G28" s="5"/>
      <c r="H28" s="5"/>
      <c r="I28" s="5"/>
    </row>
    <row r="29" spans="2:9" ht="12.75">
      <c r="B29" s="1" t="s">
        <v>20</v>
      </c>
      <c r="C29" s="5">
        <f aca="true" t="shared" si="1" ref="C29:H29">SUM(C12:C27)</f>
        <v>608016</v>
      </c>
      <c r="D29" s="5">
        <f t="shared" si="1"/>
        <v>-4804</v>
      </c>
      <c r="E29" s="5">
        <f t="shared" si="1"/>
        <v>24090</v>
      </c>
      <c r="F29" s="5">
        <f t="shared" si="1"/>
        <v>147062</v>
      </c>
      <c r="G29" s="5">
        <f t="shared" si="1"/>
        <v>0</v>
      </c>
      <c r="H29" s="5">
        <f t="shared" si="1"/>
        <v>257354</v>
      </c>
      <c r="I29" s="5">
        <f>SUM(I12:I27)</f>
        <v>1031718</v>
      </c>
    </row>
    <row r="30" spans="3:10" ht="12.75">
      <c r="C30" s="43" t="s">
        <v>22</v>
      </c>
      <c r="D30" s="43"/>
      <c r="E30" s="43"/>
      <c r="F30" s="43"/>
      <c r="G30" s="43"/>
      <c r="H30" s="43" t="s">
        <v>22</v>
      </c>
      <c r="I30" s="91" t="s">
        <v>22</v>
      </c>
      <c r="J30" s="6"/>
    </row>
    <row r="31" spans="3:10" ht="12.75">
      <c r="C31" s="43"/>
      <c r="D31" s="43"/>
      <c r="E31" s="43"/>
      <c r="F31" s="43"/>
      <c r="G31" s="43"/>
      <c r="H31" s="43"/>
      <c r="I31" s="43"/>
      <c r="J31" s="6"/>
    </row>
    <row r="32" spans="2:10" ht="12.75">
      <c r="B32" s="8" t="s">
        <v>118</v>
      </c>
      <c r="C32" s="43"/>
      <c r="D32" s="43"/>
      <c r="E32" s="43"/>
      <c r="F32" s="43"/>
      <c r="G32" s="43"/>
      <c r="H32" s="43"/>
      <c r="I32" s="43"/>
      <c r="J32" s="6"/>
    </row>
    <row r="34" spans="2:9" ht="12.75">
      <c r="B34" s="1" t="s">
        <v>52</v>
      </c>
      <c r="C34" s="3">
        <f>215300</f>
        <v>215300</v>
      </c>
      <c r="D34" s="3">
        <f>-120</f>
        <v>-120</v>
      </c>
      <c r="E34" s="3">
        <f>31816</f>
        <v>31816</v>
      </c>
      <c r="F34" s="3">
        <v>182083</v>
      </c>
      <c r="G34" s="3">
        <f>G65</f>
        <v>0</v>
      </c>
      <c r="H34" s="3">
        <f>177874</f>
        <v>177874</v>
      </c>
      <c r="I34" s="3">
        <f>SUM(C34:H34)</f>
        <v>606953</v>
      </c>
    </row>
    <row r="36" spans="2:9" ht="12.75">
      <c r="B36" s="1" t="s">
        <v>49</v>
      </c>
      <c r="C36" s="43">
        <v>333427</v>
      </c>
      <c r="D36" s="3">
        <f>0</f>
        <v>0</v>
      </c>
      <c r="E36" s="3">
        <f>0</f>
        <v>0</v>
      </c>
      <c r="F36" s="3">
        <f>0</f>
        <v>0</v>
      </c>
      <c r="G36" s="3">
        <f>0</f>
        <v>0</v>
      </c>
      <c r="H36" s="3">
        <f>0</f>
        <v>0</v>
      </c>
      <c r="I36" s="3">
        <f>SUM(C36:H36)</f>
        <v>333427</v>
      </c>
    </row>
    <row r="37" ht="12.75">
      <c r="C37" s="43"/>
    </row>
    <row r="38" spans="2:9" ht="12.75">
      <c r="B38" s="1" t="s">
        <v>50</v>
      </c>
      <c r="C38" s="43">
        <f>59187</f>
        <v>59187</v>
      </c>
      <c r="D38" s="3">
        <f>0</f>
        <v>0</v>
      </c>
      <c r="E38" s="3">
        <f>0</f>
        <v>0</v>
      </c>
      <c r="F38" s="3">
        <f>0</f>
        <v>0</v>
      </c>
      <c r="G38" s="3">
        <f>0</f>
        <v>0</v>
      </c>
      <c r="H38" s="3">
        <f>0</f>
        <v>0</v>
      </c>
      <c r="I38" s="3">
        <f>SUM(C38:H38)</f>
        <v>59187</v>
      </c>
    </row>
    <row r="39" ht="12.75">
      <c r="C39" s="43"/>
    </row>
    <row r="40" spans="2:9" ht="12.75">
      <c r="B40" s="1" t="s">
        <v>51</v>
      </c>
      <c r="C40" s="43">
        <f>-7624</f>
        <v>-7624</v>
      </c>
      <c r="D40" s="3">
        <f>0</f>
        <v>0</v>
      </c>
      <c r="E40" s="3">
        <f>0</f>
        <v>0</v>
      </c>
      <c r="F40" s="3">
        <f>0</f>
        <v>0</v>
      </c>
      <c r="G40" s="3">
        <f>0</f>
        <v>0</v>
      </c>
      <c r="H40" s="3">
        <f>0</f>
        <v>0</v>
      </c>
      <c r="I40" s="3">
        <f>SUM(C40:H40)</f>
        <v>-7624</v>
      </c>
    </row>
    <row r="42" spans="2:9" ht="12.75">
      <c r="B42" s="1" t="s">
        <v>83</v>
      </c>
      <c r="C42" s="3">
        <f>0</f>
        <v>0</v>
      </c>
      <c r="D42" s="3">
        <f>-80</f>
        <v>-80</v>
      </c>
      <c r="E42" s="3">
        <f>0</f>
        <v>0</v>
      </c>
      <c r="F42" s="3">
        <f>0</f>
        <v>0</v>
      </c>
      <c r="G42" s="3">
        <f>0</f>
        <v>0</v>
      </c>
      <c r="H42" s="3">
        <f>0</f>
        <v>0</v>
      </c>
      <c r="I42" s="3">
        <f>SUM(C42:H42)</f>
        <v>-80</v>
      </c>
    </row>
    <row r="44" spans="2:9" ht="12.75">
      <c r="B44" s="1" t="s">
        <v>86</v>
      </c>
      <c r="C44" s="3">
        <f>0</f>
        <v>0</v>
      </c>
      <c r="D44" s="3">
        <f>177</f>
        <v>177</v>
      </c>
      <c r="E44" s="3">
        <f>0</f>
        <v>0</v>
      </c>
      <c r="F44" s="3">
        <f>0</f>
        <v>0</v>
      </c>
      <c r="G44" s="3">
        <f>0</f>
        <v>0</v>
      </c>
      <c r="H44" s="3">
        <f>0</f>
        <v>0</v>
      </c>
      <c r="I44" s="3">
        <f>SUM(C44:H44)</f>
        <v>177</v>
      </c>
    </row>
    <row r="46" spans="2:9" ht="12.75">
      <c r="B46" s="1" t="s">
        <v>84</v>
      </c>
      <c r="C46" s="3">
        <f>0</f>
        <v>0</v>
      </c>
      <c r="D46" s="3">
        <f>0</f>
        <v>0</v>
      </c>
      <c r="E46" s="3">
        <f>0</f>
        <v>0</v>
      </c>
      <c r="F46" s="43">
        <f>-9</f>
        <v>-9</v>
      </c>
      <c r="G46" s="3">
        <f>0</f>
        <v>0</v>
      </c>
      <c r="H46" s="3">
        <f>0</f>
        <v>0</v>
      </c>
      <c r="I46" s="3">
        <f>SUM(C46:H46)</f>
        <v>-9</v>
      </c>
    </row>
    <row r="47" ht="12.75">
      <c r="F47" s="43"/>
    </row>
    <row r="48" spans="2:9" ht="12.75">
      <c r="B48" s="1" t="s">
        <v>48</v>
      </c>
      <c r="C48" s="3">
        <f>0</f>
        <v>0</v>
      </c>
      <c r="D48" s="3">
        <f>0</f>
        <v>0</v>
      </c>
      <c r="E48" s="3">
        <f>0</f>
        <v>0</v>
      </c>
      <c r="F48" s="43">
        <f>-33849</f>
        <v>-33849</v>
      </c>
      <c r="G48" s="3">
        <f>0</f>
        <v>0</v>
      </c>
      <c r="H48" s="3">
        <f>0</f>
        <v>0</v>
      </c>
      <c r="I48" s="3">
        <f>SUM(C48:H48)</f>
        <v>-33849</v>
      </c>
    </row>
    <row r="49" ht="12.75">
      <c r="F49" s="43"/>
    </row>
    <row r="50" spans="2:9" ht="12.75">
      <c r="B50" s="1" t="s">
        <v>61</v>
      </c>
      <c r="C50" s="3">
        <f>0</f>
        <v>0</v>
      </c>
      <c r="D50" s="3">
        <f>0</f>
        <v>0</v>
      </c>
      <c r="E50" s="3">
        <f>0</f>
        <v>0</v>
      </c>
      <c r="F50" s="43">
        <f>-700</f>
        <v>-700</v>
      </c>
      <c r="G50" s="3">
        <f>0</f>
        <v>0</v>
      </c>
      <c r="H50" s="3">
        <f>700</f>
        <v>700</v>
      </c>
      <c r="I50" s="3">
        <f>SUM(C50:H50)</f>
        <v>0</v>
      </c>
    </row>
    <row r="51" spans="2:6" ht="12.75">
      <c r="B51" s="4"/>
      <c r="F51" s="43"/>
    </row>
    <row r="52" spans="2:9" ht="12.75">
      <c r="B52" s="1" t="s">
        <v>54</v>
      </c>
      <c r="C52" s="5">
        <f>0</f>
        <v>0</v>
      </c>
      <c r="D52" s="5">
        <f>0</f>
        <v>0</v>
      </c>
      <c r="E52" s="5">
        <f>0</f>
        <v>0</v>
      </c>
      <c r="F52" s="5">
        <f>0</f>
        <v>0</v>
      </c>
      <c r="G52" s="5">
        <f>0</f>
        <v>0</v>
      </c>
      <c r="H52" s="5">
        <f>54033</f>
        <v>54033</v>
      </c>
      <c r="I52" s="5">
        <f>SUM(C52:H52)</f>
        <v>54033</v>
      </c>
    </row>
    <row r="53" spans="3:9" ht="12.75">
      <c r="C53" s="43">
        <f aca="true" t="shared" si="2" ref="C53:I53">SUM(C34:C52)</f>
        <v>600290</v>
      </c>
      <c r="D53" s="43">
        <f t="shared" si="2"/>
        <v>-23</v>
      </c>
      <c r="E53" s="43">
        <f t="shared" si="2"/>
        <v>31816</v>
      </c>
      <c r="F53" s="43">
        <f t="shared" si="2"/>
        <v>147525</v>
      </c>
      <c r="G53" s="43">
        <f t="shared" si="2"/>
        <v>0</v>
      </c>
      <c r="H53" s="43">
        <f t="shared" si="2"/>
        <v>232607</v>
      </c>
      <c r="I53" s="43">
        <f t="shared" si="2"/>
        <v>1012215</v>
      </c>
    </row>
    <row r="54" spans="2:9" ht="12.75">
      <c r="B54" s="1" t="s">
        <v>85</v>
      </c>
      <c r="C54" s="43">
        <f>0</f>
        <v>0</v>
      </c>
      <c r="D54" s="43">
        <f>0</f>
        <v>0</v>
      </c>
      <c r="E54" s="43">
        <f>0</f>
        <v>0</v>
      </c>
      <c r="F54" s="43">
        <f>0</f>
        <v>0</v>
      </c>
      <c r="G54" s="43">
        <f>0</f>
        <v>0</v>
      </c>
      <c r="H54" s="43">
        <f>-6197</f>
        <v>-6197</v>
      </c>
      <c r="I54" s="43">
        <f>SUM(C54:H54)</f>
        <v>-6197</v>
      </c>
    </row>
    <row r="55" spans="2:9" ht="12.75">
      <c r="B55" s="1" t="s">
        <v>53</v>
      </c>
      <c r="C55" s="11">
        <f aca="true" t="shared" si="3" ref="C55:I55">SUM(C53:C54)</f>
        <v>600290</v>
      </c>
      <c r="D55" s="11">
        <f t="shared" si="3"/>
        <v>-23</v>
      </c>
      <c r="E55" s="11">
        <f t="shared" si="3"/>
        <v>31816</v>
      </c>
      <c r="F55" s="11">
        <f t="shared" si="3"/>
        <v>147525</v>
      </c>
      <c r="G55" s="11">
        <f t="shared" si="3"/>
        <v>0</v>
      </c>
      <c r="H55" s="11">
        <f t="shared" si="3"/>
        <v>226410</v>
      </c>
      <c r="I55" s="11">
        <f t="shared" si="3"/>
        <v>1006018</v>
      </c>
    </row>
    <row r="56" ht="12.75">
      <c r="I56" s="3" t="s">
        <v>22</v>
      </c>
    </row>
    <row r="60" ht="12.75">
      <c r="C60" s="1" t="s">
        <v>21</v>
      </c>
    </row>
    <row r="61" ht="12.75">
      <c r="C61" s="1" t="s">
        <v>59</v>
      </c>
    </row>
  </sheetData>
  <printOptions/>
  <pageMargins left="0.75" right="0.75" top="0.49" bottom="0.32" header="0.3" footer="0.19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3">
      <selection activeCell="E24" sqref="E24"/>
    </sheetView>
  </sheetViews>
  <sheetFormatPr defaultColWidth="9.140625" defaultRowHeight="12.75"/>
  <cols>
    <col min="1" max="1" width="1.7109375" style="65" customWidth="1"/>
    <col min="2" max="2" width="1.7109375" style="66" customWidth="1"/>
    <col min="3" max="3" width="30.7109375" style="66" customWidth="1"/>
    <col min="4" max="4" width="45.7109375" style="66" customWidth="1"/>
    <col min="5" max="5" width="10.00390625" style="74" customWidth="1"/>
    <col min="6" max="6" width="8.00390625" style="67" customWidth="1"/>
    <col min="7" max="7" width="12.7109375" style="67" customWidth="1"/>
    <col min="8" max="8" width="12.7109375" style="66" customWidth="1"/>
    <col min="9" max="16384" width="9.140625" style="66" customWidth="1"/>
  </cols>
  <sheetData>
    <row r="1" ht="15.75">
      <c r="A1" s="65" t="s">
        <v>72</v>
      </c>
    </row>
    <row r="3" ht="15.75">
      <c r="A3" s="65" t="s">
        <v>87</v>
      </c>
    </row>
    <row r="4" spans="1:7" s="69" customFormat="1" ht="15.75">
      <c r="A4" s="68" t="s">
        <v>131</v>
      </c>
      <c r="E4" s="75" t="s">
        <v>112</v>
      </c>
      <c r="F4" s="71"/>
      <c r="G4" s="71"/>
    </row>
    <row r="5" spans="1:7" s="69" customFormat="1" ht="15.75">
      <c r="A5" s="70"/>
      <c r="E5" s="76" t="s">
        <v>22</v>
      </c>
      <c r="F5" s="71"/>
      <c r="G5" s="71"/>
    </row>
    <row r="6" spans="2:6" ht="15.75">
      <c r="B6" s="66" t="s">
        <v>67</v>
      </c>
      <c r="E6" s="77">
        <v>-25430</v>
      </c>
      <c r="F6" s="72" t="s">
        <v>22</v>
      </c>
    </row>
    <row r="7" ht="15.75">
      <c r="E7" s="77"/>
    </row>
    <row r="8" spans="2:5" ht="15.75">
      <c r="B8" s="66" t="s">
        <v>68</v>
      </c>
      <c r="E8" s="77">
        <v>-5702</v>
      </c>
    </row>
    <row r="9" ht="15.75">
      <c r="E9" s="77"/>
    </row>
    <row r="10" spans="2:5" ht="15.75">
      <c r="B10" s="66" t="s">
        <v>69</v>
      </c>
      <c r="E10" s="77">
        <v>-47926</v>
      </c>
    </row>
    <row r="11" ht="15.75">
      <c r="E11" s="78"/>
    </row>
    <row r="12" spans="1:5" ht="15.75">
      <c r="A12" s="65" t="s">
        <v>88</v>
      </c>
      <c r="E12" s="77">
        <f>SUM(E6:E11)</f>
        <v>-79058</v>
      </c>
    </row>
    <row r="13" ht="15.75">
      <c r="E13" s="77"/>
    </row>
    <row r="14" spans="1:5" ht="15.75">
      <c r="A14" s="65" t="s">
        <v>91</v>
      </c>
      <c r="E14" s="77">
        <v>102133</v>
      </c>
    </row>
    <row r="15" ht="15.75">
      <c r="E15" s="77"/>
    </row>
    <row r="16" spans="1:5" ht="15.75">
      <c r="A16" s="65" t="s">
        <v>82</v>
      </c>
      <c r="E16" s="79">
        <f>+E12+E14</f>
        <v>23075</v>
      </c>
    </row>
    <row r="17" ht="15.75">
      <c r="E17" s="77"/>
    </row>
    <row r="19" ht="15.75">
      <c r="A19" s="65" t="s">
        <v>132</v>
      </c>
    </row>
    <row r="20" ht="15.75">
      <c r="B20" s="66" t="s">
        <v>22</v>
      </c>
    </row>
    <row r="21" spans="3:5" ht="15.75">
      <c r="C21" s="66" t="s">
        <v>70</v>
      </c>
      <c r="E21" s="74">
        <v>23332</v>
      </c>
    </row>
    <row r="22" spans="3:5" ht="15.75">
      <c r="C22" s="66" t="s">
        <v>89</v>
      </c>
      <c r="E22" s="78">
        <v>223286</v>
      </c>
    </row>
    <row r="23" ht="15.75">
      <c r="E23" s="74">
        <f>SUM(E19:E22)</f>
        <v>246618</v>
      </c>
    </row>
    <row r="24" spans="3:5" ht="15.75">
      <c r="C24" s="66" t="s">
        <v>90</v>
      </c>
      <c r="E24" s="74">
        <v>-54203</v>
      </c>
    </row>
    <row r="25" ht="15.75">
      <c r="E25" s="80">
        <f>SUM(E23:E24)</f>
        <v>192415</v>
      </c>
    </row>
    <row r="26" spans="1:5" ht="15.75">
      <c r="A26" s="73"/>
      <c r="B26" s="67"/>
      <c r="C26" s="67" t="s">
        <v>133</v>
      </c>
      <c r="D26" s="67"/>
      <c r="E26" s="77">
        <f>-148980-20360</f>
        <v>-169340</v>
      </c>
    </row>
    <row r="27" spans="1:5" ht="16.5" thickBot="1">
      <c r="A27" s="73"/>
      <c r="B27" s="67"/>
      <c r="C27" s="67"/>
      <c r="D27" s="67"/>
      <c r="E27" s="81">
        <f>+E25+E26</f>
        <v>23075</v>
      </c>
    </row>
    <row r="28" spans="1:5" ht="16.5" thickTop="1">
      <c r="A28" s="73"/>
      <c r="B28" s="67"/>
      <c r="C28" s="67"/>
      <c r="D28" s="67"/>
      <c r="E28" s="77"/>
    </row>
    <row r="29" spans="1:5" ht="15.75">
      <c r="A29" s="73"/>
      <c r="B29" s="67"/>
      <c r="C29" s="67"/>
      <c r="D29" s="67"/>
      <c r="E29" s="77"/>
    </row>
    <row r="30" spans="1:5" ht="15.75">
      <c r="A30" s="73"/>
      <c r="B30" s="67"/>
      <c r="C30" s="1" t="s">
        <v>21</v>
      </c>
      <c r="D30" s="67"/>
      <c r="E30" s="77"/>
    </row>
    <row r="31" spans="1:5" ht="15.75">
      <c r="A31" s="73"/>
      <c r="B31" s="67"/>
      <c r="C31" s="1" t="s">
        <v>59</v>
      </c>
      <c r="D31" s="67"/>
      <c r="E31" s="77"/>
    </row>
    <row r="32" spans="1:5" ht="15.75">
      <c r="A32" s="73"/>
      <c r="B32" s="67"/>
      <c r="C32" s="67"/>
      <c r="D32" s="67"/>
      <c r="E32" s="77"/>
    </row>
    <row r="33" spans="1:5" ht="15.75">
      <c r="A33" s="73"/>
      <c r="B33" s="67"/>
      <c r="C33" s="67"/>
      <c r="D33" s="67"/>
      <c r="E33" s="77"/>
    </row>
    <row r="34" spans="1:5" ht="15.75">
      <c r="A34" s="73"/>
      <c r="B34" s="67"/>
      <c r="C34" s="67"/>
      <c r="D34" s="67"/>
      <c r="E34" s="77"/>
    </row>
  </sheetData>
  <printOptions/>
  <pageMargins left="1" right="0.75" top="0.71" bottom="0.75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D1">
      <pane ySplit="2805" topLeftCell="BM46" activePane="bottomLeft" state="split"/>
      <selection pane="topLeft" activeCell="C5" sqref="C5"/>
      <selection pane="bottomLeft" activeCell="P56" sqref="P56"/>
    </sheetView>
  </sheetViews>
  <sheetFormatPr defaultColWidth="9.140625" defaultRowHeight="12.75"/>
  <cols>
    <col min="1" max="1" width="8.00390625" style="82" customWidth="1"/>
    <col min="2" max="2" width="6.140625" style="1" customWidth="1"/>
    <col min="3" max="3" width="28.8515625" style="1" customWidth="1"/>
    <col min="4" max="4" width="16.57421875" style="7" bestFit="1" customWidth="1"/>
    <col min="5" max="5" width="1.8515625" style="3" customWidth="1"/>
    <col min="6" max="6" width="9.140625" style="7" customWidth="1"/>
    <col min="7" max="7" width="1.8515625" style="3" customWidth="1"/>
    <col min="8" max="8" width="9.140625" style="7" customWidth="1"/>
    <col min="9" max="9" width="2.00390625" style="3" customWidth="1"/>
    <col min="10" max="10" width="9.140625" style="7" customWidth="1"/>
    <col min="11" max="11" width="1.57421875" style="3" customWidth="1"/>
    <col min="12" max="12" width="9.140625" style="7" customWidth="1"/>
    <col min="13" max="13" width="1.7109375" style="3" customWidth="1"/>
    <col min="14" max="14" width="10.28125" style="7" customWidth="1"/>
    <col min="15" max="15" width="0.9921875" style="3" customWidth="1"/>
    <col min="16" max="16" width="10.28125" style="3" bestFit="1" customWidth="1"/>
    <col min="17" max="17" width="0.9921875" style="3" customWidth="1"/>
    <col min="18" max="18" width="16.140625" style="3" customWidth="1"/>
    <col min="19" max="16384" width="9.140625" style="1" customWidth="1"/>
  </cols>
  <sheetData>
    <row r="2" spans="1:18" s="84" customFormat="1" ht="12.75">
      <c r="A2" s="83">
        <v>9</v>
      </c>
      <c r="B2" s="2" t="s">
        <v>134</v>
      </c>
      <c r="C2" s="2"/>
      <c r="D2" s="85"/>
      <c r="E2" s="87"/>
      <c r="F2" s="85"/>
      <c r="G2" s="87"/>
      <c r="H2" s="85"/>
      <c r="I2" s="87"/>
      <c r="J2" s="85"/>
      <c r="K2" s="87"/>
      <c r="L2" s="85"/>
      <c r="M2" s="87"/>
      <c r="N2" s="85"/>
      <c r="O2" s="87"/>
      <c r="P2" s="87"/>
      <c r="Q2" s="87"/>
      <c r="R2" s="87"/>
    </row>
    <row r="4" spans="1:18" s="84" customFormat="1" ht="12.75">
      <c r="A4" s="83" t="s">
        <v>135</v>
      </c>
      <c r="B4" s="2" t="s">
        <v>136</v>
      </c>
      <c r="C4" s="2"/>
      <c r="D4" s="85"/>
      <c r="E4" s="87"/>
      <c r="F4" s="85"/>
      <c r="G4" s="87"/>
      <c r="H4" s="85"/>
      <c r="I4" s="87"/>
      <c r="J4" s="85"/>
      <c r="K4" s="87"/>
      <c r="L4" s="85"/>
      <c r="M4" s="87"/>
      <c r="N4" s="85"/>
      <c r="O4" s="87"/>
      <c r="P4" s="87"/>
      <c r="Q4" s="87"/>
      <c r="R4" s="87"/>
    </row>
    <row r="5" spans="5:18" ht="12.75">
      <c r="E5" s="7"/>
      <c r="G5" s="7"/>
      <c r="I5" s="7"/>
      <c r="K5" s="7"/>
      <c r="M5" s="7"/>
      <c r="O5" s="7"/>
      <c r="P5" s="7"/>
      <c r="Q5" s="7"/>
      <c r="R5" s="7"/>
    </row>
    <row r="6" spans="1:18" s="84" customFormat="1" ht="12.75">
      <c r="A6" s="83"/>
      <c r="D6" s="85" t="s">
        <v>138</v>
      </c>
      <c r="E6" s="85"/>
      <c r="F6" s="85"/>
      <c r="G6" s="85"/>
      <c r="H6" s="85"/>
      <c r="I6" s="85"/>
      <c r="J6" s="85"/>
      <c r="K6" s="85"/>
      <c r="L6" s="85" t="s">
        <v>142</v>
      </c>
      <c r="M6" s="85"/>
      <c r="N6" s="85" t="s">
        <v>144</v>
      </c>
      <c r="O6" s="85"/>
      <c r="P6" s="85"/>
      <c r="Q6" s="85"/>
      <c r="R6" s="85"/>
    </row>
    <row r="7" spans="1:18" s="84" customFormat="1" ht="12.75">
      <c r="A7" s="83"/>
      <c r="D7" s="85" t="s">
        <v>137</v>
      </c>
      <c r="E7" s="85"/>
      <c r="F7" s="85" t="s">
        <v>139</v>
      </c>
      <c r="G7" s="85"/>
      <c r="H7" s="85" t="s">
        <v>140</v>
      </c>
      <c r="I7" s="85"/>
      <c r="J7" s="85" t="s">
        <v>141</v>
      </c>
      <c r="K7" s="85"/>
      <c r="L7" s="85" t="s">
        <v>143</v>
      </c>
      <c r="M7" s="85"/>
      <c r="N7" s="85" t="s">
        <v>145</v>
      </c>
      <c r="O7" s="85"/>
      <c r="P7" s="85" t="s">
        <v>146</v>
      </c>
      <c r="Q7" s="85"/>
      <c r="R7" s="85" t="s">
        <v>147</v>
      </c>
    </row>
    <row r="8" spans="1:18" s="84" customFormat="1" ht="12.75">
      <c r="A8" s="83"/>
      <c r="D8" s="85" t="s">
        <v>96</v>
      </c>
      <c r="E8" s="85"/>
      <c r="F8" s="85" t="s">
        <v>96</v>
      </c>
      <c r="G8" s="85"/>
      <c r="H8" s="85" t="s">
        <v>96</v>
      </c>
      <c r="I8" s="85"/>
      <c r="J8" s="85" t="s">
        <v>96</v>
      </c>
      <c r="K8" s="85"/>
      <c r="L8" s="85" t="s">
        <v>96</v>
      </c>
      <c r="M8" s="85"/>
      <c r="N8" s="85" t="s">
        <v>96</v>
      </c>
      <c r="O8" s="85"/>
      <c r="P8" s="85" t="s">
        <v>96</v>
      </c>
      <c r="Q8" s="85"/>
      <c r="R8" s="85" t="s">
        <v>96</v>
      </c>
    </row>
    <row r="10" ht="12.75">
      <c r="B10" s="84" t="s">
        <v>148</v>
      </c>
    </row>
    <row r="12" spans="3:18" ht="12.75">
      <c r="C12" s="1" t="s">
        <v>149</v>
      </c>
      <c r="D12" s="7">
        <v>543792</v>
      </c>
      <c r="F12" s="7">
        <v>2524</v>
      </c>
      <c r="H12" s="7">
        <v>26367</v>
      </c>
      <c r="J12" s="7">
        <v>568</v>
      </c>
      <c r="L12" s="7">
        <v>7000</v>
      </c>
      <c r="N12" s="7">
        <f>SUM(D12:M12)</f>
        <v>580251</v>
      </c>
      <c r="P12" s="3">
        <v>0</v>
      </c>
      <c r="R12" s="3">
        <f>+N12+P12</f>
        <v>580251</v>
      </c>
    </row>
    <row r="14" spans="3:18" ht="12.75">
      <c r="C14" s="1" t="s">
        <v>150</v>
      </c>
      <c r="D14" s="7">
        <v>9381</v>
      </c>
      <c r="F14" s="7">
        <v>521</v>
      </c>
      <c r="H14" s="7">
        <v>6664</v>
      </c>
      <c r="J14" s="7">
        <v>527</v>
      </c>
      <c r="L14" s="7">
        <v>0</v>
      </c>
      <c r="N14" s="7">
        <f>SUM(D14:L14)</f>
        <v>17093</v>
      </c>
      <c r="P14" s="3">
        <v>-17093</v>
      </c>
      <c r="R14" s="3">
        <f>+N14+P14</f>
        <v>0</v>
      </c>
    </row>
    <row r="16" spans="3:18" ht="12.75">
      <c r="C16" s="1" t="s">
        <v>151</v>
      </c>
      <c r="D16" s="86">
        <f>SUM(D12:D15)</f>
        <v>553173</v>
      </c>
      <c r="E16" s="86" t="s">
        <v>22</v>
      </c>
      <c r="F16" s="86">
        <f aca="true" t="shared" si="0" ref="F16:R16">SUM(F12:F15)</f>
        <v>3045</v>
      </c>
      <c r="G16" s="86" t="s">
        <v>22</v>
      </c>
      <c r="H16" s="86">
        <f t="shared" si="0"/>
        <v>33031</v>
      </c>
      <c r="I16" s="86" t="s">
        <v>22</v>
      </c>
      <c r="J16" s="86">
        <f t="shared" si="0"/>
        <v>1095</v>
      </c>
      <c r="K16" s="86" t="s">
        <v>22</v>
      </c>
      <c r="L16" s="86">
        <f t="shared" si="0"/>
        <v>7000</v>
      </c>
      <c r="M16" s="86" t="s">
        <v>22</v>
      </c>
      <c r="N16" s="86">
        <f t="shared" si="0"/>
        <v>597344</v>
      </c>
      <c r="O16" s="86">
        <f t="shared" si="0"/>
        <v>0</v>
      </c>
      <c r="P16" s="86">
        <f t="shared" si="0"/>
        <v>-17093</v>
      </c>
      <c r="Q16" s="86">
        <f t="shared" si="0"/>
        <v>0</v>
      </c>
      <c r="R16" s="86">
        <f t="shared" si="0"/>
        <v>580251</v>
      </c>
    </row>
    <row r="18" ht="12.75">
      <c r="B18" s="84" t="s">
        <v>152</v>
      </c>
    </row>
    <row r="19" spans="14:18" ht="12.75">
      <c r="N19" s="7" t="s">
        <v>22</v>
      </c>
      <c r="R19" s="3" t="s">
        <v>22</v>
      </c>
    </row>
    <row r="20" spans="3:19" ht="12.75">
      <c r="C20" s="1" t="s">
        <v>153</v>
      </c>
      <c r="D20" s="7">
        <v>69884</v>
      </c>
      <c r="F20" s="7">
        <v>236</v>
      </c>
      <c r="H20" s="7">
        <v>2655</v>
      </c>
      <c r="J20" s="7">
        <v>-1106</v>
      </c>
      <c r="L20" s="7">
        <v>964</v>
      </c>
      <c r="N20" s="7">
        <f>SUM(D20:L20)</f>
        <v>72633</v>
      </c>
      <c r="P20" s="3">
        <v>-210</v>
      </c>
      <c r="R20" s="3">
        <f>+N20+P20</f>
        <v>72423</v>
      </c>
      <c r="S20" s="1" t="s">
        <v>22</v>
      </c>
    </row>
    <row r="21" spans="3:18" ht="12.75">
      <c r="C21" s="1" t="s">
        <v>154</v>
      </c>
      <c r="D21" s="7">
        <v>5023</v>
      </c>
      <c r="F21" s="7">
        <v>0</v>
      </c>
      <c r="H21" s="7">
        <v>23</v>
      </c>
      <c r="J21" s="7">
        <v>3</v>
      </c>
      <c r="L21" s="7">
        <v>0</v>
      </c>
      <c r="N21" s="7">
        <f>SUM(D21:L21)</f>
        <v>5049</v>
      </c>
      <c r="P21" s="3">
        <v>-480</v>
      </c>
      <c r="R21" s="3">
        <f>+N21+P21</f>
        <v>4569</v>
      </c>
    </row>
    <row r="22" spans="3:18" ht="12.75">
      <c r="C22" s="1" t="s">
        <v>155</v>
      </c>
      <c r="D22" s="7">
        <v>-6120</v>
      </c>
      <c r="F22" s="7">
        <v>0</v>
      </c>
      <c r="H22" s="7">
        <v>-1321</v>
      </c>
      <c r="J22" s="7">
        <v>-172</v>
      </c>
      <c r="L22" s="7">
        <v>-1283</v>
      </c>
      <c r="N22" s="7">
        <f>SUM(D22:L22)</f>
        <v>-8896</v>
      </c>
      <c r="P22" s="3">
        <v>845</v>
      </c>
      <c r="R22" s="5">
        <f>+N22+P22</f>
        <v>-8051</v>
      </c>
    </row>
    <row r="23" spans="3:18" ht="12.75">
      <c r="C23" s="1" t="s">
        <v>156</v>
      </c>
      <c r="D23" s="86">
        <f>SUM(D20:D22)</f>
        <v>68787</v>
      </c>
      <c r="E23" s="11"/>
      <c r="F23" s="86">
        <f>SUM(F20:F22)</f>
        <v>236</v>
      </c>
      <c r="G23" s="11"/>
      <c r="H23" s="86">
        <f>SUM(H20:H22)</f>
        <v>1357</v>
      </c>
      <c r="I23" s="11"/>
      <c r="J23" s="86">
        <f>SUM(J20:J22)</f>
        <v>-1275</v>
      </c>
      <c r="K23" s="11"/>
      <c r="L23" s="86">
        <f>SUM(L20:L22)</f>
        <v>-319</v>
      </c>
      <c r="M23" s="11"/>
      <c r="N23" s="86">
        <f>SUM(N20:N22)</f>
        <v>68786</v>
      </c>
      <c r="O23" s="11"/>
      <c r="P23" s="86">
        <f>SUM(P20:P22)</f>
        <v>155</v>
      </c>
      <c r="Q23" s="11"/>
      <c r="R23" s="54">
        <f>SUM(R20:R22)</f>
        <v>68941</v>
      </c>
    </row>
    <row r="25" spans="3:18" ht="12.75">
      <c r="C25" s="1" t="s">
        <v>157</v>
      </c>
      <c r="N25" s="7" t="s">
        <v>22</v>
      </c>
      <c r="R25" s="43">
        <f>+R23</f>
        <v>68941</v>
      </c>
    </row>
    <row r="26" spans="14:18" ht="12.75">
      <c r="N26" s="7" t="s">
        <v>22</v>
      </c>
      <c r="R26" s="43"/>
    </row>
    <row r="27" spans="3:18" ht="12.75">
      <c r="C27" s="1" t="s">
        <v>158</v>
      </c>
      <c r="R27" s="3">
        <f>-18007-1512</f>
        <v>-19519</v>
      </c>
    </row>
    <row r="29" spans="3:18" ht="13.5" thickBot="1">
      <c r="C29" s="1" t="s">
        <v>159</v>
      </c>
      <c r="R29" s="89">
        <f>+R25+R27</f>
        <v>49422</v>
      </c>
    </row>
    <row r="30" ht="12.75">
      <c r="R30" s="3">
        <f>+R29-'Condensed Inc Sttm-TCB(annon)'!F24</f>
        <v>0</v>
      </c>
    </row>
    <row r="32" ht="12.75">
      <c r="B32" s="84" t="s">
        <v>160</v>
      </c>
    </row>
    <row r="33" spans="3:18" ht="12.75">
      <c r="C33" s="1" t="s">
        <v>161</v>
      </c>
      <c r="D33" s="7">
        <v>5200</v>
      </c>
      <c r="F33" s="7">
        <v>0</v>
      </c>
      <c r="H33" s="7">
        <v>200</v>
      </c>
      <c r="J33" s="7">
        <v>0</v>
      </c>
      <c r="L33" s="7">
        <v>1400</v>
      </c>
      <c r="N33" s="7">
        <v>0</v>
      </c>
      <c r="P33" s="3">
        <v>0</v>
      </c>
      <c r="R33" s="3">
        <f>SUM(D33:P33)</f>
        <v>6800</v>
      </c>
    </row>
    <row r="34" spans="3:18" ht="12.75">
      <c r="C34" s="1" t="s">
        <v>162</v>
      </c>
      <c r="D34" s="7">
        <v>2107</v>
      </c>
      <c r="F34" s="7">
        <v>8</v>
      </c>
      <c r="H34" s="7">
        <v>442</v>
      </c>
      <c r="J34" s="7">
        <v>536</v>
      </c>
      <c r="L34" s="7">
        <v>1251</v>
      </c>
      <c r="N34" s="7">
        <v>0</v>
      </c>
      <c r="P34" s="3">
        <v>0</v>
      </c>
      <c r="R34" s="3">
        <f>SUM(D34:P34)</f>
        <v>4344</v>
      </c>
    </row>
    <row r="35" spans="3:18" ht="12.75">
      <c r="C35" s="1" t="s">
        <v>163</v>
      </c>
      <c r="D35" s="7">
        <v>835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  <c r="P35" s="3">
        <v>0</v>
      </c>
      <c r="R35" s="3">
        <f>SUM(D35:P35)</f>
        <v>835</v>
      </c>
    </row>
    <row r="37" ht="12.75">
      <c r="B37" s="84" t="s">
        <v>164</v>
      </c>
    </row>
    <row r="38" ht="12.75">
      <c r="B38" s="84" t="s">
        <v>165</v>
      </c>
    </row>
    <row r="39" spans="3:18" ht="13.5" thickBot="1">
      <c r="C39" s="1" t="s">
        <v>166</v>
      </c>
      <c r="D39" s="7">
        <v>3910268</v>
      </c>
      <c r="F39" s="7">
        <v>87835</v>
      </c>
      <c r="H39" s="7">
        <v>61004</v>
      </c>
      <c r="J39" s="7">
        <v>51087</v>
      </c>
      <c r="L39" s="7">
        <v>168692</v>
      </c>
      <c r="R39" s="90">
        <f>SUM(D39:P39)</f>
        <v>4278886</v>
      </c>
    </row>
    <row r="40" ht="12.75">
      <c r="R40" s="3">
        <f>+R39-'Condensed BS-tcb'!F23-'Condensed BS-tcb'!F30</f>
        <v>0</v>
      </c>
    </row>
    <row r="41" spans="2:18" ht="12.75">
      <c r="B41" s="84" t="s">
        <v>167</v>
      </c>
      <c r="R41" s="3" t="s">
        <v>22</v>
      </c>
    </row>
    <row r="42" spans="3:18" ht="13.5" thickBot="1">
      <c r="C42" s="1" t="s">
        <v>168</v>
      </c>
      <c r="D42" s="7">
        <v>2910767</v>
      </c>
      <c r="F42" s="7">
        <v>77984</v>
      </c>
      <c r="H42" s="7">
        <v>53375</v>
      </c>
      <c r="J42" s="7">
        <v>73429</v>
      </c>
      <c r="L42" s="7">
        <v>121672</v>
      </c>
      <c r="R42" s="90">
        <f>SUM(D42:P42)</f>
        <v>3237227</v>
      </c>
    </row>
    <row r="43" ht="12.75">
      <c r="R43" s="3">
        <f>+R42-'Condensed BS-tcb'!F41-'Condensed BS-tcb'!F61-'Condensed BS-tcb'!F62-'Condensed BS-tcb'!F63-'Condensed BS-tcb'!F64</f>
        <v>0</v>
      </c>
    </row>
    <row r="44" spans="1:3" ht="12.75">
      <c r="A44" s="83" t="s">
        <v>169</v>
      </c>
      <c r="B44" s="2" t="s">
        <v>170</v>
      </c>
      <c r="C44" s="2"/>
    </row>
    <row r="45" spans="14:18" ht="12.75">
      <c r="N45" s="7" t="s">
        <v>173</v>
      </c>
      <c r="P45" s="3" t="s">
        <v>175</v>
      </c>
      <c r="R45" s="3" t="s">
        <v>177</v>
      </c>
    </row>
    <row r="46" spans="14:18" ht="12.75">
      <c r="N46" s="7" t="s">
        <v>174</v>
      </c>
      <c r="P46" s="3" t="s">
        <v>176</v>
      </c>
      <c r="R46" s="3" t="s">
        <v>178</v>
      </c>
    </row>
    <row r="47" spans="14:18" ht="12.75">
      <c r="N47" s="7" t="s">
        <v>96</v>
      </c>
      <c r="O47" s="7"/>
      <c r="P47" s="7" t="s">
        <v>96</v>
      </c>
      <c r="Q47" s="7"/>
      <c r="R47" s="7" t="s">
        <v>96</v>
      </c>
    </row>
    <row r="48" spans="2:18" ht="12.75">
      <c r="B48" s="1" t="s">
        <v>171</v>
      </c>
      <c r="N48" s="7">
        <f>+R12-N49</f>
        <v>573251</v>
      </c>
      <c r="P48" s="3">
        <f>+R39-P49</f>
        <v>4041844</v>
      </c>
      <c r="R48" s="3">
        <f>+R33-R49</f>
        <v>5400</v>
      </c>
    </row>
    <row r="49" spans="2:18" ht="12.75">
      <c r="B49" s="1" t="s">
        <v>172</v>
      </c>
      <c r="N49" s="7">
        <f>+L12</f>
        <v>7000</v>
      </c>
      <c r="P49" s="3">
        <v>237042</v>
      </c>
      <c r="R49" s="3">
        <f>+L33</f>
        <v>1400</v>
      </c>
    </row>
    <row r="50" spans="14:18" ht="13.5" thickBot="1">
      <c r="N50" s="88">
        <f>SUM(N48:N49)</f>
        <v>580251</v>
      </c>
      <c r="O50" s="89"/>
      <c r="P50" s="88">
        <f>SUM(P48:P49)</f>
        <v>4278886</v>
      </c>
      <c r="Q50" s="89"/>
      <c r="R50" s="88">
        <f>SUM(R48:R49)</f>
        <v>6800</v>
      </c>
    </row>
    <row r="51" spans="14:18" ht="12.75">
      <c r="N51" s="7">
        <f>+N50-R16</f>
        <v>0</v>
      </c>
      <c r="P51" s="3">
        <f>+R39-P50</f>
        <v>0</v>
      </c>
      <c r="R51" s="3">
        <f>+R50-R33</f>
        <v>0</v>
      </c>
    </row>
  </sheetData>
  <printOptions/>
  <pageMargins left="0.63" right="0.52" top="0.4" bottom="0.56" header="0.27" footer="0.3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TCB Resources Sdn Bhd</cp:lastModifiedBy>
  <cp:lastPrinted>2004-09-08T08:44:00Z</cp:lastPrinted>
  <dcterms:created xsi:type="dcterms:W3CDTF">2002-11-20T05:00:05Z</dcterms:created>
  <dcterms:modified xsi:type="dcterms:W3CDTF">2004-09-08T08:46:40Z</dcterms:modified>
  <cp:category/>
  <cp:version/>
  <cp:contentType/>
  <cp:contentStatus/>
</cp:coreProperties>
</file>